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slicers/slicer1.xml" ContentType="application/vnd.ms-excel.slicer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ernan\Desktop\Escritorio\Excel Smart\"/>
    </mc:Choice>
  </mc:AlternateContent>
  <xr:revisionPtr revIDLastSave="0" documentId="13_ncr:1_{E90BB4D4-4F4D-4699-8969-AF3514129AC1}" xr6:coauthVersionLast="47" xr6:coauthVersionMax="47" xr10:uidLastSave="{00000000-0000-0000-0000-000000000000}"/>
  <bookViews>
    <workbookView showSheetTabs="0" xWindow="-120" yWindow="-120" windowWidth="20730" windowHeight="11160" xr2:uid="{00000000-000D-0000-FFFF-FFFF00000000}"/>
  </bookViews>
  <sheets>
    <sheet name="Bienvenid@" sheetId="1" r:id="rId1"/>
    <sheet name="Presupuesto" sheetId="2" r:id="rId2"/>
    <sheet name="Presupuesto Vs Real" sheetId="10" r:id="rId3"/>
    <sheet name="Fondos de Ahorro" sheetId="11" r:id="rId4"/>
    <sheet name="Registro de Facturas" sheetId="12" r:id="rId5"/>
    <sheet name="Gastos Hormiga" sheetId="3" r:id="rId6"/>
    <sheet name="Gestor de Deudas" sheetId="4" r:id="rId7"/>
    <sheet name="Negocios" sheetId="6" r:id="rId8"/>
    <sheet name="Inversiones" sheetId="7" r:id="rId9"/>
    <sheet name="Simulador" sheetId="15" r:id="rId10"/>
    <sheet name="Simulador IC" sheetId="13" r:id="rId11"/>
    <sheet name="Resumen" sheetId="14" r:id="rId12"/>
    <sheet name="Datos" sheetId="16" state="hidden" r:id="rId13"/>
  </sheets>
  <definedNames>
    <definedName name="SegmentaciónDeDatos_Tipo">#N/A</definedName>
  </definedNames>
  <calcPr calcId="191029"/>
  <pivotCaches>
    <pivotCache cacheId="0" r:id="rId14"/>
  </pivotCaches>
  <extLst>
    <ext xmlns:x14="http://schemas.microsoft.com/office/spreadsheetml/2009/9/main" uri="{BBE1A952-AA13-448e-AADC-164F8A28A991}">
      <x14:slicerCaches>
        <x14:slicerCache r:id="rId15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0" l="1"/>
  <c r="B18" i="10"/>
  <c r="B17" i="10"/>
  <c r="I17" i="10" s="1"/>
  <c r="B16" i="10"/>
  <c r="I16" i="10" s="1"/>
  <c r="B15" i="10"/>
  <c r="B14" i="10"/>
  <c r="I19" i="10"/>
  <c r="I18" i="10"/>
  <c r="I15" i="10"/>
  <c r="I14" i="10"/>
  <c r="I27" i="10"/>
  <c r="I26" i="10"/>
  <c r="I25" i="10"/>
  <c r="I24" i="10"/>
  <c r="B27" i="10"/>
  <c r="B26" i="10"/>
  <c r="B25" i="10"/>
  <c r="B24" i="10"/>
  <c r="G18" i="7"/>
  <c r="N14" i="7"/>
  <c r="H8" i="4"/>
  <c r="C10" i="16" s="1"/>
  <c r="E8" i="4"/>
  <c r="D8" i="4"/>
  <c r="F20" i="13"/>
  <c r="G16" i="7"/>
  <c r="G17" i="7"/>
  <c r="H11" i="15"/>
  <c r="O14" i="2"/>
  <c r="N14" i="2"/>
  <c r="M14" i="2"/>
  <c r="L14" i="2"/>
  <c r="K14" i="2"/>
  <c r="J14" i="2"/>
  <c r="I14" i="2"/>
  <c r="G14" i="2"/>
  <c r="F14" i="2"/>
  <c r="E14" i="2"/>
  <c r="D14" i="2"/>
  <c r="H14" i="2"/>
  <c r="B10" i="16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15" i="7"/>
  <c r="G19" i="7"/>
  <c r="G20" i="7"/>
  <c r="G21" i="7"/>
  <c r="G22" i="7"/>
  <c r="G23" i="7"/>
  <c r="G24" i="7"/>
  <c r="G25" i="7"/>
  <c r="G26" i="7"/>
  <c r="G27" i="7"/>
  <c r="G14" i="7"/>
  <c r="D10" i="16" l="1"/>
  <c r="D11" i="16" s="1"/>
  <c r="W7" i="7"/>
  <c r="B3" i="16"/>
  <c r="W6" i="7"/>
  <c r="Q19" i="3"/>
  <c r="Q18" i="3"/>
  <c r="Q15" i="3"/>
  <c r="D18" i="10"/>
  <c r="B11" i="12"/>
  <c r="B15" i="12" s="1"/>
  <c r="P19" i="10"/>
  <c r="Q19" i="10"/>
  <c r="R19" i="10"/>
  <c r="S19" i="10"/>
  <c r="T19" i="10"/>
  <c r="U19" i="10"/>
  <c r="K18" i="10"/>
  <c r="L18" i="10"/>
  <c r="M18" i="10"/>
  <c r="N18" i="10"/>
  <c r="O18" i="10"/>
  <c r="P18" i="10"/>
  <c r="Q18" i="10"/>
  <c r="R18" i="10"/>
  <c r="S18" i="10"/>
  <c r="T18" i="10"/>
  <c r="U18" i="10"/>
  <c r="J18" i="10"/>
  <c r="K17" i="10"/>
  <c r="L17" i="10"/>
  <c r="M17" i="10"/>
  <c r="N17" i="10"/>
  <c r="O17" i="10"/>
  <c r="D17" i="10" s="1"/>
  <c r="P17" i="10"/>
  <c r="Q17" i="10"/>
  <c r="R17" i="10"/>
  <c r="S17" i="10"/>
  <c r="T17" i="10"/>
  <c r="U17" i="10"/>
  <c r="J17" i="10"/>
  <c r="P16" i="10"/>
  <c r="Q16" i="10"/>
  <c r="R16" i="10"/>
  <c r="S16" i="10"/>
  <c r="T16" i="10"/>
  <c r="U16" i="10"/>
  <c r="K15" i="10"/>
  <c r="L15" i="10"/>
  <c r="L16" i="10" s="1"/>
  <c r="M15" i="10"/>
  <c r="N15" i="10"/>
  <c r="O15" i="10"/>
  <c r="P15" i="10"/>
  <c r="Q15" i="10"/>
  <c r="R15" i="10"/>
  <c r="S15" i="10"/>
  <c r="T15" i="10"/>
  <c r="U15" i="10"/>
  <c r="J15" i="10"/>
  <c r="J16" i="10" s="1"/>
  <c r="U14" i="10"/>
  <c r="T14" i="10"/>
  <c r="S14" i="10"/>
  <c r="R14" i="10"/>
  <c r="Q14" i="10"/>
  <c r="P14" i="10"/>
  <c r="O14" i="10"/>
  <c r="N14" i="10"/>
  <c r="N16" i="10" s="1"/>
  <c r="N19" i="10" s="1"/>
  <c r="L14" i="10"/>
  <c r="K14" i="10"/>
  <c r="J14" i="10"/>
  <c r="M14" i="10"/>
  <c r="F13" i="13"/>
  <c r="B11" i="16"/>
  <c r="D22" i="15"/>
  <c r="D18" i="15"/>
  <c r="D26" i="15" s="1"/>
  <c r="D16" i="15"/>
  <c r="D13" i="15"/>
  <c r="K11" i="15" s="1"/>
  <c r="F12" i="15"/>
  <c r="J11" i="15"/>
  <c r="L11" i="15" s="1"/>
  <c r="B72" i="10"/>
  <c r="I72" i="10" s="1"/>
  <c r="B71" i="10"/>
  <c r="I71" i="10" s="1"/>
  <c r="B70" i="10"/>
  <c r="I70" i="10" s="1"/>
  <c r="B69" i="10"/>
  <c r="I69" i="10" s="1"/>
  <c r="B68" i="10"/>
  <c r="I68" i="10" s="1"/>
  <c r="B67" i="10"/>
  <c r="I67" i="10" s="1"/>
  <c r="B66" i="10"/>
  <c r="I66" i="10" s="1"/>
  <c r="B65" i="10"/>
  <c r="I65" i="10" s="1"/>
  <c r="B64" i="10"/>
  <c r="I64" i="10" s="1"/>
  <c r="B63" i="10"/>
  <c r="I63" i="10" s="1"/>
  <c r="B59" i="10"/>
  <c r="I59" i="10" s="1"/>
  <c r="B58" i="10"/>
  <c r="I58" i="10" s="1"/>
  <c r="B57" i="10"/>
  <c r="I57" i="10" s="1"/>
  <c r="B56" i="10"/>
  <c r="I56" i="10" s="1"/>
  <c r="B55" i="10"/>
  <c r="I55" i="10" s="1"/>
  <c r="B54" i="10"/>
  <c r="I54" i="10" s="1"/>
  <c r="V72" i="10"/>
  <c r="V71" i="10"/>
  <c r="V70" i="10"/>
  <c r="V69" i="10"/>
  <c r="V68" i="10"/>
  <c r="V67" i="10"/>
  <c r="V66" i="10"/>
  <c r="C65" i="10"/>
  <c r="E17" i="2"/>
  <c r="F17" i="2"/>
  <c r="G17" i="2"/>
  <c r="H17" i="2"/>
  <c r="I17" i="2"/>
  <c r="J17" i="2"/>
  <c r="K17" i="2"/>
  <c r="L17" i="2"/>
  <c r="M17" i="2"/>
  <c r="N17" i="2"/>
  <c r="O17" i="2"/>
  <c r="D17" i="2"/>
  <c r="B5" i="16" s="1"/>
  <c r="P71" i="2"/>
  <c r="P70" i="2"/>
  <c r="P69" i="2"/>
  <c r="P68" i="2"/>
  <c r="P67" i="2"/>
  <c r="P66" i="2"/>
  <c r="P65" i="2"/>
  <c r="P17" i="2"/>
  <c r="E16" i="2"/>
  <c r="F16" i="2"/>
  <c r="G16" i="2"/>
  <c r="H16" i="2"/>
  <c r="I16" i="2"/>
  <c r="J16" i="2"/>
  <c r="K16" i="2"/>
  <c r="L16" i="2"/>
  <c r="M16" i="2"/>
  <c r="N16" i="2"/>
  <c r="O16" i="2"/>
  <c r="D16" i="2"/>
  <c r="D50" i="10"/>
  <c r="AD15" i="10"/>
  <c r="AD16" i="10" s="1"/>
  <c r="AD17" i="10" s="1"/>
  <c r="AD18" i="10" s="1"/>
  <c r="AD19" i="10" s="1"/>
  <c r="AD20" i="10" s="1"/>
  <c r="AD21" i="10" s="1"/>
  <c r="AD22" i="10" s="1"/>
  <c r="AD23" i="10" s="1"/>
  <c r="AD24" i="10" s="1"/>
  <c r="AD25" i="10" s="1"/>
  <c r="AD26" i="10" s="1"/>
  <c r="AD27" i="10" s="1"/>
  <c r="AD28" i="10" s="1"/>
  <c r="AD29" i="10" s="1"/>
  <c r="AD30" i="10" s="1"/>
  <c r="AD31" i="10" s="1"/>
  <c r="AD32" i="10" s="1"/>
  <c r="AD33" i="10" s="1"/>
  <c r="AD34" i="10" s="1"/>
  <c r="AD35" i="10" s="1"/>
  <c r="AD36" i="10" s="1"/>
  <c r="AD37" i="10" s="1"/>
  <c r="AD38" i="10" s="1"/>
  <c r="AD39" i="10" s="1"/>
  <c r="AD40" i="10" s="1"/>
  <c r="AD41" i="10" s="1"/>
  <c r="AD42" i="10" s="1"/>
  <c r="AD43" i="10" s="1"/>
  <c r="AD44" i="10" s="1"/>
  <c r="AD45" i="10" s="1"/>
  <c r="AD46" i="10" s="1"/>
  <c r="AD47" i="10" s="1"/>
  <c r="AD48" i="10" s="1"/>
  <c r="AD49" i="10" s="1"/>
  <c r="AD50" i="10" s="1"/>
  <c r="AD51" i="10" s="1"/>
  <c r="AD52" i="10" s="1"/>
  <c r="AD53" i="10" s="1"/>
  <c r="AD54" i="10" s="1"/>
  <c r="AD55" i="10" s="1"/>
  <c r="AD56" i="10" s="1"/>
  <c r="AD57" i="10" s="1"/>
  <c r="AD58" i="10" s="1"/>
  <c r="AD59" i="10" s="1"/>
  <c r="AD60" i="10" s="1"/>
  <c r="AD61" i="10" s="1"/>
  <c r="AD62" i="10" s="1"/>
  <c r="AD63" i="10" s="1"/>
  <c r="AD64" i="10" s="1"/>
  <c r="AD65" i="10" s="1"/>
  <c r="AD66" i="10" s="1"/>
  <c r="P64" i="2"/>
  <c r="P63" i="2"/>
  <c r="P62" i="2"/>
  <c r="P54" i="2"/>
  <c r="P55" i="2"/>
  <c r="P56" i="2"/>
  <c r="P57" i="2"/>
  <c r="P58" i="2"/>
  <c r="P53" i="2"/>
  <c r="L19" i="10" l="1"/>
  <c r="K16" i="10"/>
  <c r="B4" i="16"/>
  <c r="P16" i="2"/>
  <c r="J19" i="10"/>
  <c r="K19" i="10"/>
  <c r="O16" i="10"/>
  <c r="O19" i="10" s="1"/>
  <c r="V17" i="10"/>
  <c r="C4" i="16"/>
  <c r="C3" i="16"/>
  <c r="C2" i="16"/>
  <c r="V18" i="10"/>
  <c r="C5" i="16"/>
  <c r="M16" i="10"/>
  <c r="M19" i="10" s="1"/>
  <c r="M11" i="15"/>
  <c r="O11" i="15" s="1"/>
  <c r="I12" i="15" s="1"/>
  <c r="H12" i="15" s="1"/>
  <c r="AD67" i="10"/>
  <c r="C66" i="10"/>
  <c r="D66" i="10"/>
  <c r="C24" i="10"/>
  <c r="C31" i="10"/>
  <c r="C35" i="10"/>
  <c r="C39" i="10"/>
  <c r="C43" i="10"/>
  <c r="C47" i="10"/>
  <c r="C54" i="10"/>
  <c r="C58" i="10"/>
  <c r="D26" i="10"/>
  <c r="D33" i="10"/>
  <c r="D37" i="10"/>
  <c r="D41" i="10"/>
  <c r="D45" i="10"/>
  <c r="D49" i="10"/>
  <c r="D56" i="10"/>
  <c r="D63" i="10"/>
  <c r="C25" i="10"/>
  <c r="C32" i="10"/>
  <c r="C36" i="10"/>
  <c r="C40" i="10"/>
  <c r="C44" i="10"/>
  <c r="C48" i="10"/>
  <c r="C55" i="10"/>
  <c r="C59" i="10"/>
  <c r="D27" i="10"/>
  <c r="D34" i="10"/>
  <c r="D38" i="10"/>
  <c r="D42" i="10"/>
  <c r="D46" i="10"/>
  <c r="C17" i="10"/>
  <c r="C26" i="10"/>
  <c r="C33" i="10"/>
  <c r="C37" i="10"/>
  <c r="C41" i="10"/>
  <c r="C45" i="10"/>
  <c r="C49" i="10"/>
  <c r="C56" i="10"/>
  <c r="C63" i="10"/>
  <c r="D24" i="10"/>
  <c r="D31" i="10"/>
  <c r="D35" i="10"/>
  <c r="D39" i="10"/>
  <c r="D43" i="10"/>
  <c r="D47" i="10"/>
  <c r="D54" i="10"/>
  <c r="D58" i="10"/>
  <c r="D65" i="10"/>
  <c r="E65" i="10" s="1"/>
  <c r="C27" i="10"/>
  <c r="C34" i="10"/>
  <c r="C38" i="10"/>
  <c r="C42" i="10"/>
  <c r="C46" i="10"/>
  <c r="C50" i="10"/>
  <c r="E50" i="10" s="1"/>
  <c r="C57" i="10"/>
  <c r="C64" i="10"/>
  <c r="D25" i="10"/>
  <c r="D32" i="10"/>
  <c r="D36" i="10"/>
  <c r="D40" i="10"/>
  <c r="D44" i="10"/>
  <c r="D48" i="10"/>
  <c r="D55" i="10"/>
  <c r="D59" i="10"/>
  <c r="D57" i="10"/>
  <c r="D64" i="10"/>
  <c r="AD68" i="10"/>
  <c r="C67" i="10"/>
  <c r="D67" i="10"/>
  <c r="C18" i="10"/>
  <c r="E54" i="10" l="1"/>
  <c r="E35" i="10"/>
  <c r="E48" i="10"/>
  <c r="E32" i="10"/>
  <c r="K12" i="15"/>
  <c r="J12" i="15"/>
  <c r="L12" i="15" s="1"/>
  <c r="E44" i="10"/>
  <c r="E25" i="10"/>
  <c r="E55" i="10"/>
  <c r="E36" i="10"/>
  <c r="E47" i="10"/>
  <c r="E31" i="10"/>
  <c r="E58" i="10"/>
  <c r="E39" i="10"/>
  <c r="E43" i="10"/>
  <c r="E24" i="10"/>
  <c r="E66" i="10"/>
  <c r="E64" i="10"/>
  <c r="E67" i="10"/>
  <c r="E56" i="10"/>
  <c r="E37" i="10"/>
  <c r="E57" i="10"/>
  <c r="E46" i="10"/>
  <c r="E27" i="10"/>
  <c r="E49" i="10"/>
  <c r="E33" i="10"/>
  <c r="E38" i="10"/>
  <c r="E34" i="10"/>
  <c r="E59" i="10"/>
  <c r="E40" i="10"/>
  <c r="E42" i="10"/>
  <c r="E17" i="10"/>
  <c r="E45" i="10"/>
  <c r="E26" i="10"/>
  <c r="E63" i="10"/>
  <c r="E41" i="10"/>
  <c r="E18" i="10"/>
  <c r="D68" i="10"/>
  <c r="C68" i="10"/>
  <c r="AD69" i="10"/>
  <c r="F4" i="7"/>
  <c r="F5" i="7"/>
  <c r="F3" i="7"/>
  <c r="F12" i="13"/>
  <c r="E12" i="13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14" i="7"/>
  <c r="W8" i="7" l="1"/>
  <c r="E68" i="10"/>
  <c r="E13" i="13"/>
  <c r="E14" i="13" s="1"/>
  <c r="C13" i="13"/>
  <c r="F14" i="13"/>
  <c r="M12" i="15"/>
  <c r="O12" i="15" s="1"/>
  <c r="I13" i="15" s="1"/>
  <c r="D69" i="10"/>
  <c r="AD70" i="10"/>
  <c r="C69" i="10"/>
  <c r="C14" i="13" l="1"/>
  <c r="E69" i="10"/>
  <c r="E15" i="13"/>
  <c r="C15" i="13"/>
  <c r="F15" i="13"/>
  <c r="J13" i="15"/>
  <c r="L13" i="15" s="1"/>
  <c r="H13" i="15"/>
  <c r="K13" i="15"/>
  <c r="AD71" i="10"/>
  <c r="D70" i="10"/>
  <c r="C70" i="10"/>
  <c r="M13" i="15" l="1"/>
  <c r="O13" i="15" s="1"/>
  <c r="I14" i="15" s="1"/>
  <c r="E70" i="10"/>
  <c r="E16" i="13"/>
  <c r="F16" i="13"/>
  <c r="C16" i="13"/>
  <c r="AD72" i="10"/>
  <c r="C71" i="10"/>
  <c r="D71" i="10"/>
  <c r="E71" i="10" l="1"/>
  <c r="E17" i="13"/>
  <c r="F17" i="13"/>
  <c r="C17" i="13"/>
  <c r="J14" i="15"/>
  <c r="L14" i="15" s="1"/>
  <c r="H14" i="15"/>
  <c r="K14" i="15"/>
  <c r="D72" i="10"/>
  <c r="C72" i="10"/>
  <c r="M14" i="15" l="1"/>
  <c r="O14" i="15" s="1"/>
  <c r="I15" i="15" s="1"/>
  <c r="E72" i="10"/>
  <c r="E18" i="13"/>
  <c r="F18" i="13"/>
  <c r="C18" i="13"/>
  <c r="E19" i="13" l="1"/>
  <c r="F19" i="13"/>
  <c r="C19" i="13"/>
  <c r="K15" i="15"/>
  <c r="J15" i="15"/>
  <c r="H15" i="15"/>
  <c r="E20" i="13" l="1"/>
  <c r="C20" i="13"/>
  <c r="L15" i="15"/>
  <c r="M15" i="15" s="1"/>
  <c r="O15" i="15" s="1"/>
  <c r="I16" i="15" s="1"/>
  <c r="E21" i="13" l="1"/>
  <c r="F21" i="13"/>
  <c r="C21" i="13"/>
  <c r="K16" i="15"/>
  <c r="H16" i="15"/>
  <c r="J16" i="15"/>
  <c r="L16" i="15" s="1"/>
  <c r="M16" i="15" l="1"/>
  <c r="C22" i="13"/>
  <c r="E22" i="13"/>
  <c r="F22" i="13"/>
  <c r="O16" i="15"/>
  <c r="I17" i="15" s="1"/>
  <c r="F24" i="13" l="1"/>
  <c r="C23" i="13"/>
  <c r="F23" i="13"/>
  <c r="E23" i="13"/>
  <c r="H17" i="15"/>
  <c r="K17" i="15"/>
  <c r="J17" i="15"/>
  <c r="E24" i="13" l="1"/>
  <c r="C24" i="13"/>
  <c r="L17" i="15"/>
  <c r="M17" i="15" s="1"/>
  <c r="O17" i="15" s="1"/>
  <c r="I18" i="15" s="1"/>
  <c r="E25" i="13" l="1"/>
  <c r="E26" i="13" s="1"/>
  <c r="F25" i="13"/>
  <c r="C25" i="13"/>
  <c r="F26" i="13"/>
  <c r="H18" i="15"/>
  <c r="K18" i="15"/>
  <c r="J18" i="15"/>
  <c r="C26" i="13" l="1"/>
  <c r="F27" i="13"/>
  <c r="E27" i="13"/>
  <c r="C27" i="13"/>
  <c r="L18" i="15"/>
  <c r="M18" i="15" s="1"/>
  <c r="O18" i="15" s="1"/>
  <c r="I19" i="15" s="1"/>
  <c r="C28" i="13" l="1"/>
  <c r="E28" i="13"/>
  <c r="F28" i="13"/>
  <c r="H19" i="15"/>
  <c r="K19" i="15"/>
  <c r="J19" i="15"/>
  <c r="F29" i="13" l="1"/>
  <c r="E29" i="13"/>
  <c r="C29" i="13"/>
  <c r="L19" i="15"/>
  <c r="M19" i="15" s="1"/>
  <c r="O19" i="15" s="1"/>
  <c r="I20" i="15" s="1"/>
  <c r="F30" i="13" l="1"/>
  <c r="C30" i="13"/>
  <c r="E30" i="13"/>
  <c r="H20" i="15"/>
  <c r="K20" i="15"/>
  <c r="J20" i="15"/>
  <c r="F31" i="13" l="1"/>
  <c r="E31" i="13"/>
  <c r="C31" i="13"/>
  <c r="L20" i="15"/>
  <c r="M20" i="15" s="1"/>
  <c r="O20" i="15" s="1"/>
  <c r="I21" i="15" s="1"/>
  <c r="F32" i="13" l="1"/>
  <c r="C32" i="13"/>
  <c r="E32" i="13"/>
  <c r="K21" i="15"/>
  <c r="J21" i="15"/>
  <c r="L21" i="15" s="1"/>
  <c r="H21" i="15"/>
  <c r="F33" i="13" l="1"/>
  <c r="E33" i="13"/>
  <c r="C33" i="13"/>
  <c r="M21" i="15"/>
  <c r="O21" i="15" s="1"/>
  <c r="I22" i="15" s="1"/>
  <c r="C21" i="11"/>
  <c r="H20" i="11"/>
  <c r="C20" i="11"/>
  <c r="G8" i="12"/>
  <c r="G9" i="12"/>
  <c r="G7" i="12"/>
  <c r="D15" i="10"/>
  <c r="V65" i="10"/>
  <c r="V64" i="10"/>
  <c r="V63" i="10"/>
  <c r="V59" i="10"/>
  <c r="E24" i="11" s="1"/>
  <c r="F24" i="11" s="1"/>
  <c r="I24" i="11" s="1"/>
  <c r="V58" i="10"/>
  <c r="E23" i="11" s="1"/>
  <c r="F23" i="11" s="1"/>
  <c r="I23" i="11" s="1"/>
  <c r="V57" i="10"/>
  <c r="E22" i="11" s="1"/>
  <c r="F22" i="11" s="1"/>
  <c r="I22" i="11" s="1"/>
  <c r="V56" i="10"/>
  <c r="E21" i="11" s="1"/>
  <c r="F21" i="11" s="1"/>
  <c r="I21" i="11" s="1"/>
  <c r="V55" i="10"/>
  <c r="E20" i="11" s="1"/>
  <c r="F20" i="11" s="1"/>
  <c r="I20" i="11" s="1"/>
  <c r="V54" i="10"/>
  <c r="E19" i="11" s="1"/>
  <c r="C24" i="11"/>
  <c r="C23" i="11"/>
  <c r="C22" i="11"/>
  <c r="C19" i="11"/>
  <c r="B7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G25" i="11"/>
  <c r="D25" i="11"/>
  <c r="C7" i="16" s="1"/>
  <c r="H24" i="11"/>
  <c r="H23" i="11"/>
  <c r="H22" i="11"/>
  <c r="H21" i="11"/>
  <c r="H19" i="11"/>
  <c r="B10" i="11"/>
  <c r="B6" i="11"/>
  <c r="B32" i="10"/>
  <c r="B33" i="10"/>
  <c r="I33" i="10" s="1"/>
  <c r="B34" i="10"/>
  <c r="B35" i="10"/>
  <c r="I35" i="10" s="1"/>
  <c r="B36" i="10"/>
  <c r="B37" i="10"/>
  <c r="I37" i="10" s="1"/>
  <c r="B38" i="10"/>
  <c r="B39" i="10"/>
  <c r="I39" i="10" s="1"/>
  <c r="B40" i="10"/>
  <c r="B41" i="10"/>
  <c r="I41" i="10" s="1"/>
  <c r="B42" i="10"/>
  <c r="B43" i="10"/>
  <c r="I43" i="10" s="1"/>
  <c r="B44" i="10"/>
  <c r="B45" i="10"/>
  <c r="I45" i="10" s="1"/>
  <c r="B46" i="10"/>
  <c r="B47" i="10"/>
  <c r="I47" i="10" s="1"/>
  <c r="B48" i="10"/>
  <c r="B49" i="10"/>
  <c r="I49" i="10" s="1"/>
  <c r="B50" i="10"/>
  <c r="B31" i="10"/>
  <c r="I31" i="10" s="1"/>
  <c r="V24" i="10"/>
  <c r="V25" i="10"/>
  <c r="V26" i="10"/>
  <c r="V27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D19" i="10" l="1"/>
  <c r="F34" i="13"/>
  <c r="C34" i="13"/>
  <c r="E34" i="13"/>
  <c r="J22" i="15"/>
  <c r="H22" i="15"/>
  <c r="K22" i="15"/>
  <c r="V19" i="10"/>
  <c r="V14" i="10"/>
  <c r="D14" i="10"/>
  <c r="I46" i="10"/>
  <c r="I38" i="10"/>
  <c r="I34" i="10"/>
  <c r="I48" i="10"/>
  <c r="I44" i="10"/>
  <c r="I40" i="10"/>
  <c r="I36" i="10"/>
  <c r="I32" i="10"/>
  <c r="I50" i="10"/>
  <c r="I42" i="10"/>
  <c r="E25" i="11"/>
  <c r="B7" i="16" s="1"/>
  <c r="F19" i="11"/>
  <c r="F25" i="11" s="1"/>
  <c r="B14" i="11"/>
  <c r="V15" i="10"/>
  <c r="D16" i="10"/>
  <c r="C35" i="13" l="1"/>
  <c r="E35" i="13"/>
  <c r="F35" i="13"/>
  <c r="L22" i="15"/>
  <c r="M22" i="15" s="1"/>
  <c r="O22" i="15" s="1"/>
  <c r="I23" i="15" s="1"/>
  <c r="I19" i="11"/>
  <c r="V16" i="10"/>
  <c r="C36" i="13" l="1"/>
  <c r="F36" i="13"/>
  <c r="E36" i="13"/>
  <c r="K23" i="15"/>
  <c r="J23" i="15"/>
  <c r="L23" i="15" s="1"/>
  <c r="H23" i="15"/>
  <c r="C37" i="13" l="1"/>
  <c r="E37" i="13"/>
  <c r="F37" i="13"/>
  <c r="M23" i="15"/>
  <c r="O23" i="15" s="1"/>
  <c r="I24" i="15" s="1"/>
  <c r="F38" i="13" l="1"/>
  <c r="C38" i="13"/>
  <c r="E38" i="13"/>
  <c r="J24" i="15"/>
  <c r="L24" i="15" s="1"/>
  <c r="H24" i="15"/>
  <c r="K24" i="15"/>
  <c r="M24" i="15" l="1"/>
  <c r="O24" i="15" s="1"/>
  <c r="I25" i="15" s="1"/>
  <c r="C39" i="13"/>
  <c r="E39" i="13"/>
  <c r="F39" i="13"/>
  <c r="F40" i="13" l="1"/>
  <c r="C40" i="13"/>
  <c r="E40" i="13"/>
  <c r="J25" i="15"/>
  <c r="L25" i="15" s="1"/>
  <c r="H25" i="15"/>
  <c r="K25" i="15"/>
  <c r="F41" i="13" l="1"/>
  <c r="E41" i="13"/>
  <c r="C41" i="13"/>
  <c r="M25" i="15"/>
  <c r="O25" i="15" s="1"/>
  <c r="I26" i="15" s="1"/>
  <c r="C42" i="13" l="1"/>
  <c r="E42" i="13"/>
  <c r="F42" i="13"/>
  <c r="J26" i="15"/>
  <c r="L26" i="15" s="1"/>
  <c r="K26" i="15"/>
  <c r="H26" i="15"/>
  <c r="M26" i="15" l="1"/>
  <c r="O26" i="15" s="1"/>
  <c r="I27" i="15" s="1"/>
  <c r="J27" i="15" l="1"/>
  <c r="L27" i="15" s="1"/>
  <c r="H27" i="15"/>
  <c r="K27" i="15"/>
  <c r="M27" i="15" l="1"/>
  <c r="O27" i="15" s="1"/>
  <c r="I28" i="15" s="1"/>
  <c r="J28" i="15" l="1"/>
  <c r="L28" i="15" s="1"/>
  <c r="K28" i="15"/>
  <c r="H28" i="15"/>
  <c r="M28" i="15" l="1"/>
  <c r="O28" i="15" s="1"/>
  <c r="I29" i="15" s="1"/>
  <c r="K29" i="15" l="1"/>
  <c r="H29" i="15"/>
  <c r="J29" i="15"/>
  <c r="L29" i="15" s="1"/>
  <c r="M29" i="15" l="1"/>
  <c r="O29" i="15" s="1"/>
  <c r="I30" i="15" s="1"/>
  <c r="H30" i="15" l="1"/>
  <c r="K30" i="15"/>
  <c r="J30" i="15"/>
  <c r="L30" i="15" l="1"/>
  <c r="M30" i="15" s="1"/>
  <c r="O30" i="15" s="1"/>
  <c r="I31" i="15" s="1"/>
  <c r="K31" i="15" l="1"/>
  <c r="J31" i="15"/>
  <c r="H31" i="15"/>
  <c r="L31" i="15" l="1"/>
  <c r="M31" i="15" s="1"/>
  <c r="O31" i="15" s="1"/>
  <c r="I32" i="15" s="1"/>
  <c r="J32" i="15" l="1"/>
  <c r="L32" i="15" s="1"/>
  <c r="H32" i="15"/>
  <c r="K32" i="15"/>
  <c r="M32" i="15" l="1"/>
  <c r="O32" i="15" s="1"/>
  <c r="I33" i="15" s="1"/>
  <c r="K33" i="15" l="1"/>
  <c r="H33" i="15"/>
  <c r="J33" i="15"/>
  <c r="L33" i="15" s="1"/>
  <c r="M33" i="15" l="1"/>
  <c r="O33" i="15" s="1"/>
  <c r="I34" i="15" s="1"/>
  <c r="F8" i="4"/>
  <c r="N13" i="3"/>
  <c r="N14" i="3"/>
  <c r="N15" i="3"/>
  <c r="N16" i="3"/>
  <c r="N18" i="3"/>
  <c r="N19" i="3"/>
  <c r="N20" i="3"/>
  <c r="N22" i="3"/>
  <c r="N23" i="3"/>
  <c r="N24" i="3"/>
  <c r="N26" i="3"/>
  <c r="N17" i="3"/>
  <c r="N21" i="3"/>
  <c r="N25" i="3"/>
  <c r="Q16" i="3"/>
  <c r="Q17" i="3" s="1"/>
  <c r="C15" i="10"/>
  <c r="E15" i="10" s="1"/>
  <c r="P26" i="2"/>
  <c r="P25" i="2"/>
  <c r="P24" i="2"/>
  <c r="P23" i="2"/>
  <c r="E13" i="2"/>
  <c r="F13" i="2"/>
  <c r="G13" i="2"/>
  <c r="H13" i="2"/>
  <c r="C14" i="10" s="1"/>
  <c r="E14" i="10" s="1"/>
  <c r="I13" i="2"/>
  <c r="J13" i="2"/>
  <c r="K13" i="2"/>
  <c r="L13" i="2"/>
  <c r="M13" i="2"/>
  <c r="N13" i="2"/>
  <c r="O13" i="2"/>
  <c r="D13" i="2"/>
  <c r="B2" i="16" l="1"/>
  <c r="H34" i="15"/>
  <c r="K34" i="15"/>
  <c r="J34" i="15"/>
  <c r="L34" i="15" s="1"/>
  <c r="H15" i="2"/>
  <c r="H18" i="2" s="1"/>
  <c r="C19" i="10" s="1"/>
  <c r="E19" i="10" s="1"/>
  <c r="E15" i="2"/>
  <c r="E18" i="2" s="1"/>
  <c r="D15" i="2"/>
  <c r="D18" i="2" s="1"/>
  <c r="L15" i="2"/>
  <c r="L18" i="2" s="1"/>
  <c r="P32" i="2"/>
  <c r="M15" i="2"/>
  <c r="M18" i="2" s="1"/>
  <c r="P48" i="2"/>
  <c r="P40" i="2"/>
  <c r="P36" i="2"/>
  <c r="O15" i="2"/>
  <c r="O18" i="2" s="1"/>
  <c r="K15" i="2"/>
  <c r="K18" i="2" s="1"/>
  <c r="G15" i="2"/>
  <c r="G18" i="2" s="1"/>
  <c r="N15" i="2"/>
  <c r="N18" i="2" s="1"/>
  <c r="J15" i="2"/>
  <c r="J18" i="2" s="1"/>
  <c r="P47" i="2"/>
  <c r="P43" i="2"/>
  <c r="P39" i="2"/>
  <c r="P38" i="2"/>
  <c r="P37" i="2"/>
  <c r="P35" i="2"/>
  <c r="P34" i="2"/>
  <c r="P33" i="2"/>
  <c r="P31" i="2"/>
  <c r="P30" i="2"/>
  <c r="P49" i="2"/>
  <c r="P46" i="2"/>
  <c r="P45" i="2"/>
  <c r="P44" i="2"/>
  <c r="P42" i="2"/>
  <c r="P41" i="2"/>
  <c r="I15" i="2"/>
  <c r="I18" i="2" s="1"/>
  <c r="F15" i="2"/>
  <c r="F18" i="2" s="1"/>
  <c r="P13" i="2"/>
  <c r="M34" i="15" l="1"/>
  <c r="O34" i="15" s="1"/>
  <c r="I35" i="15" s="1"/>
  <c r="P18" i="2"/>
  <c r="C16" i="10"/>
  <c r="E16" i="10" s="1"/>
  <c r="P14" i="2"/>
  <c r="P15" i="2"/>
  <c r="J35" i="15" l="1"/>
  <c r="L35" i="15" s="1"/>
  <c r="H35" i="15"/>
  <c r="K35" i="15"/>
  <c r="M35" i="15" l="1"/>
  <c r="O35" i="15" s="1"/>
  <c r="I36" i="15" s="1"/>
  <c r="J36" i="15" l="1"/>
  <c r="L36" i="15" s="1"/>
  <c r="H36" i="15"/>
  <c r="K36" i="15"/>
  <c r="M36" i="15" l="1"/>
  <c r="O36" i="15" s="1"/>
  <c r="I37" i="15" s="1"/>
  <c r="K37" i="15" l="1"/>
  <c r="J37" i="15"/>
  <c r="H37" i="15"/>
  <c r="L37" i="15" l="1"/>
  <c r="M37" i="15" s="1"/>
  <c r="O37" i="15" s="1"/>
  <c r="I38" i="15" s="1"/>
  <c r="H38" i="15" l="1"/>
  <c r="J38" i="15"/>
  <c r="K38" i="15"/>
  <c r="L38" i="15" l="1"/>
  <c r="M38" i="15" s="1"/>
  <c r="O38" i="15" s="1"/>
  <c r="I39" i="15" s="1"/>
  <c r="H39" i="15" l="1"/>
  <c r="K39" i="15"/>
  <c r="J39" i="15"/>
  <c r="L39" i="15" l="1"/>
  <c r="M39" i="15" s="1"/>
  <c r="O39" i="15" s="1"/>
  <c r="I40" i="15" s="1"/>
  <c r="J40" i="15" l="1"/>
  <c r="L40" i="15" s="1"/>
  <c r="K40" i="15"/>
  <c r="H40" i="15"/>
  <c r="M40" i="15" l="1"/>
  <c r="O40" i="15" s="1"/>
  <c r="I41" i="15" s="1"/>
  <c r="K41" i="15" l="1"/>
  <c r="J41" i="15"/>
  <c r="H41" i="15"/>
  <c r="L41" i="15" l="1"/>
  <c r="M41" i="15" s="1"/>
  <c r="O41" i="15" s="1"/>
  <c r="I42" i="15" s="1"/>
  <c r="H42" i="15" l="1"/>
  <c r="K42" i="15"/>
  <c r="J42" i="15"/>
  <c r="L42" i="15" s="1"/>
  <c r="M42" i="15" l="1"/>
  <c r="O42" i="15" s="1"/>
  <c r="I43" i="15" s="1"/>
  <c r="K43" i="15" l="1"/>
  <c r="J43" i="15"/>
  <c r="L43" i="15" s="1"/>
  <c r="H43" i="15"/>
  <c r="M43" i="15" l="1"/>
  <c r="O43" i="15" s="1"/>
  <c r="I44" i="15" s="1"/>
  <c r="J44" i="15" l="1"/>
  <c r="L44" i="15" s="1"/>
  <c r="K44" i="15"/>
  <c r="H44" i="15"/>
  <c r="M44" i="15" l="1"/>
  <c r="O44" i="15" s="1"/>
  <c r="I45" i="15" s="1"/>
  <c r="K45" i="15" l="1"/>
  <c r="H45" i="15"/>
  <c r="J45" i="15"/>
  <c r="L45" i="15" s="1"/>
  <c r="M45" i="15" l="1"/>
  <c r="O45" i="15" s="1"/>
  <c r="I46" i="15" s="1"/>
  <c r="H46" i="15" l="1"/>
  <c r="K46" i="15"/>
  <c r="J46" i="15"/>
  <c r="L46" i="15" l="1"/>
  <c r="M46" i="15" s="1"/>
  <c r="O46" i="15" s="1"/>
  <c r="I47" i="15" s="1"/>
  <c r="K47" i="15" l="1"/>
  <c r="J47" i="15"/>
  <c r="H47" i="15"/>
  <c r="L47" i="15" l="1"/>
  <c r="M47" i="15" s="1"/>
  <c r="O47" i="15" s="1"/>
  <c r="I48" i="15" s="1"/>
  <c r="J48" i="15" l="1"/>
  <c r="L48" i="15" s="1"/>
  <c r="H48" i="15"/>
  <c r="K48" i="15"/>
  <c r="M48" i="15" l="1"/>
  <c r="O48" i="15" s="1"/>
  <c r="I49" i="15" s="1"/>
  <c r="K49" i="15" l="1"/>
  <c r="H49" i="15"/>
  <c r="J49" i="15"/>
  <c r="L49" i="15" s="1"/>
  <c r="M49" i="15" s="1"/>
  <c r="O49" i="15" l="1"/>
  <c r="I50" i="15" s="1"/>
  <c r="H50" i="15" l="1"/>
  <c r="K50" i="15"/>
  <c r="J50" i="15"/>
  <c r="L50" i="15" s="1"/>
  <c r="M50" i="15" l="1"/>
  <c r="O50" i="15" s="1"/>
  <c r="I51" i="15" s="1"/>
  <c r="J51" i="15" l="1"/>
  <c r="H51" i="15"/>
  <c r="K51" i="15"/>
  <c r="L51" i="15" l="1"/>
  <c r="M51" i="15" s="1"/>
  <c r="O51" i="15" s="1"/>
  <c r="I52" i="15" s="1"/>
  <c r="J52" i="15" l="1"/>
  <c r="L52" i="15" s="1"/>
  <c r="H52" i="15"/>
  <c r="K52" i="15"/>
  <c r="M52" i="15" l="1"/>
  <c r="O52" i="15" s="1"/>
  <c r="I53" i="15" s="1"/>
  <c r="K53" i="15" l="1"/>
  <c r="J53" i="15"/>
  <c r="H53" i="15"/>
  <c r="L53" i="15" l="1"/>
  <c r="M53" i="15" s="1"/>
  <c r="O53" i="15" s="1"/>
  <c r="I54" i="15" s="1"/>
  <c r="H54" i="15" l="1"/>
  <c r="J54" i="15"/>
  <c r="K54" i="15"/>
  <c r="L54" i="15" l="1"/>
  <c r="M54" i="15" s="1"/>
  <c r="O54" i="15" s="1"/>
  <c r="I55" i="15" s="1"/>
  <c r="H55" i="15" l="1"/>
  <c r="K55" i="15"/>
  <c r="J55" i="15"/>
  <c r="L55" i="15" s="1"/>
  <c r="M55" i="15" l="1"/>
  <c r="O55" i="15" s="1"/>
  <c r="I56" i="15" s="1"/>
  <c r="J56" i="15" l="1"/>
  <c r="L56" i="15" s="1"/>
  <c r="K56" i="15"/>
  <c r="H56" i="15"/>
  <c r="M56" i="15" l="1"/>
  <c r="O56" i="15" s="1"/>
  <c r="I57" i="15" s="1"/>
  <c r="K57" i="15" l="1"/>
  <c r="J57" i="15"/>
  <c r="H57" i="15"/>
  <c r="L57" i="15" l="1"/>
  <c r="M57" i="15" s="1"/>
  <c r="O57" i="15" s="1"/>
  <c r="I58" i="15" s="1"/>
  <c r="H58" i="15" l="1"/>
  <c r="K58" i="15"/>
  <c r="J58" i="15"/>
  <c r="L58" i="15" l="1"/>
  <c r="M58" i="15" s="1"/>
  <c r="O58" i="15" s="1"/>
  <c r="I59" i="15" s="1"/>
  <c r="K59" i="15" l="1"/>
  <c r="J59" i="15"/>
  <c r="L59" i="15" s="1"/>
  <c r="H59" i="15"/>
  <c r="M59" i="15" l="1"/>
  <c r="O59" i="15" s="1"/>
  <c r="I60" i="15" s="1"/>
  <c r="J60" i="15" l="1"/>
  <c r="L60" i="15" s="1"/>
  <c r="K60" i="15"/>
  <c r="H60" i="15"/>
  <c r="M60" i="15" l="1"/>
  <c r="O60" i="15" s="1"/>
  <c r="I61" i="15" s="1"/>
  <c r="K61" i="15" l="1"/>
  <c r="H61" i="15"/>
  <c r="J61" i="15"/>
  <c r="L61" i="15" s="1"/>
  <c r="M61" i="15" l="1"/>
  <c r="O61" i="15" s="1"/>
  <c r="I62" i="15" s="1"/>
  <c r="H62" i="15" l="1"/>
  <c r="K62" i="15"/>
  <c r="J62" i="15"/>
  <c r="L62" i="15" l="1"/>
  <c r="M62" i="15" s="1"/>
  <c r="O62" i="15" s="1"/>
  <c r="I63" i="15" s="1"/>
  <c r="K63" i="15" l="1"/>
  <c r="J63" i="15"/>
  <c r="H63" i="15"/>
  <c r="L63" i="15" l="1"/>
  <c r="M63" i="15" s="1"/>
  <c r="O63" i="15" s="1"/>
  <c r="I64" i="15" s="1"/>
  <c r="J64" i="15" l="1"/>
  <c r="L64" i="15" s="1"/>
  <c r="H64" i="15"/>
  <c r="K64" i="15"/>
  <c r="M64" i="15" l="1"/>
  <c r="O64" i="15" s="1"/>
  <c r="I65" i="15" s="1"/>
  <c r="K65" i="15" l="1"/>
  <c r="H65" i="15"/>
  <c r="J65" i="15"/>
  <c r="L65" i="15" s="1"/>
  <c r="M65" i="15" l="1"/>
  <c r="O65" i="15" s="1"/>
  <c r="I66" i="15" s="1"/>
  <c r="H66" i="15" l="1"/>
  <c r="K66" i="15"/>
  <c r="J66" i="15"/>
  <c r="L66" i="15" s="1"/>
  <c r="M66" i="15" l="1"/>
  <c r="O66" i="15" s="1"/>
  <c r="I67" i="15" s="1"/>
  <c r="J67" i="15" l="1"/>
  <c r="L67" i="15" s="1"/>
  <c r="H67" i="15"/>
  <c r="K67" i="15"/>
  <c r="M67" i="15" l="1"/>
  <c r="O67" i="15" s="1"/>
  <c r="I68" i="15" s="1"/>
  <c r="J68" i="15" l="1"/>
  <c r="L68" i="15" s="1"/>
  <c r="H68" i="15"/>
  <c r="K68" i="15"/>
  <c r="M68" i="15" l="1"/>
  <c r="O68" i="15" s="1"/>
  <c r="I69" i="15" s="1"/>
  <c r="K69" i="15" l="1"/>
  <c r="J69" i="15"/>
  <c r="L69" i="15" s="1"/>
  <c r="H69" i="15"/>
  <c r="M69" i="15" l="1"/>
  <c r="O69" i="15" s="1"/>
  <c r="I70" i="15" s="1"/>
  <c r="H70" i="15" l="1"/>
  <c r="J70" i="15"/>
  <c r="K70" i="15"/>
  <c r="L70" i="15" l="1"/>
  <c r="M70" i="15" s="1"/>
  <c r="O70" i="15" s="1"/>
  <c r="I71" i="15" s="1"/>
  <c r="H71" i="15" l="1"/>
  <c r="K71" i="15"/>
  <c r="J71" i="15"/>
  <c r="L71" i="15" l="1"/>
  <c r="M71" i="15" s="1"/>
  <c r="O71" i="15" s="1"/>
  <c r="I72" i="15" s="1"/>
  <c r="J72" i="15" l="1"/>
  <c r="L72" i="15" s="1"/>
  <c r="K72" i="15"/>
  <c r="H72" i="15"/>
  <c r="M72" i="15" l="1"/>
  <c r="O72" i="15" s="1"/>
  <c r="I73" i="15" s="1"/>
  <c r="K73" i="15" l="1"/>
  <c r="J73" i="15"/>
  <c r="H73" i="15"/>
  <c r="L73" i="15" l="1"/>
  <c r="M73" i="15" s="1"/>
  <c r="O73" i="15" s="1"/>
  <c r="I74" i="15" s="1"/>
  <c r="H74" i="15" l="1"/>
  <c r="K74" i="15"/>
  <c r="J74" i="15"/>
  <c r="L74" i="15" l="1"/>
  <c r="M74" i="15" s="1"/>
  <c r="O74" i="15" s="1"/>
  <c r="I75" i="15" s="1"/>
  <c r="K75" i="15" l="1"/>
  <c r="J75" i="15"/>
  <c r="L75" i="15" s="1"/>
  <c r="H75" i="15"/>
  <c r="M75" i="15" l="1"/>
  <c r="O75" i="15" s="1"/>
  <c r="I76" i="15" s="1"/>
  <c r="J76" i="15" l="1"/>
  <c r="L76" i="15" s="1"/>
  <c r="K76" i="15"/>
  <c r="H76" i="15"/>
  <c r="M76" i="15" l="1"/>
  <c r="O76" i="15" s="1"/>
  <c r="I77" i="15" s="1"/>
  <c r="K77" i="15" l="1"/>
  <c r="H77" i="15"/>
  <c r="J77" i="15"/>
  <c r="L77" i="15" s="1"/>
  <c r="M77" i="15" l="1"/>
  <c r="O77" i="15" s="1"/>
  <c r="I78" i="15" s="1"/>
  <c r="H78" i="15" l="1"/>
  <c r="K78" i="15"/>
  <c r="J78" i="15"/>
  <c r="L78" i="15" l="1"/>
  <c r="M78" i="15" s="1"/>
  <c r="O78" i="15" s="1"/>
  <c r="I79" i="15" s="1"/>
  <c r="K79" i="15" l="1"/>
  <c r="J79" i="15"/>
  <c r="H79" i="15"/>
  <c r="L79" i="15" l="1"/>
  <c r="M79" i="15" s="1"/>
  <c r="O79" i="15" s="1"/>
  <c r="I80" i="15" s="1"/>
  <c r="J80" i="15" l="1"/>
  <c r="L80" i="15" s="1"/>
  <c r="H80" i="15"/>
  <c r="K80" i="15"/>
  <c r="M80" i="15" l="1"/>
  <c r="O80" i="15" s="1"/>
  <c r="I81" i="15" s="1"/>
  <c r="K81" i="15" l="1"/>
  <c r="H81" i="15"/>
  <c r="J81" i="15"/>
  <c r="L81" i="15" s="1"/>
  <c r="M81" i="15" l="1"/>
  <c r="O81" i="15" s="1"/>
  <c r="I82" i="15" s="1"/>
  <c r="H82" i="15" l="1"/>
  <c r="K82" i="15"/>
  <c r="J82" i="15"/>
  <c r="L82" i="15" s="1"/>
  <c r="M82" i="15" l="1"/>
  <c r="O82" i="15" s="1"/>
  <c r="I83" i="15" s="1"/>
  <c r="J83" i="15" l="1"/>
  <c r="L83" i="15" s="1"/>
  <c r="H83" i="15"/>
  <c r="K83" i="15"/>
  <c r="M83" i="15" l="1"/>
  <c r="O83" i="15" s="1"/>
  <c r="I84" i="15" s="1"/>
  <c r="J84" i="15" l="1"/>
  <c r="L84" i="15" s="1"/>
  <c r="H84" i="15"/>
  <c r="K84" i="15"/>
  <c r="M84" i="15" l="1"/>
  <c r="O84" i="15" s="1"/>
  <c r="I85" i="15" s="1"/>
  <c r="K85" i="15" l="1"/>
  <c r="J85" i="15"/>
  <c r="L85" i="15" s="1"/>
  <c r="H85" i="15"/>
  <c r="M85" i="15" l="1"/>
  <c r="O85" i="15" s="1"/>
  <c r="I86" i="15" s="1"/>
  <c r="H86" i="15" l="1"/>
  <c r="J86" i="15"/>
  <c r="K86" i="15"/>
  <c r="L86" i="15" l="1"/>
  <c r="M86" i="15" s="1"/>
  <c r="O86" i="15" s="1"/>
  <c r="I87" i="15" s="1"/>
  <c r="H87" i="15" l="1"/>
  <c r="K87" i="15"/>
  <c r="J87" i="15"/>
  <c r="L87" i="15" l="1"/>
  <c r="M87" i="15" s="1"/>
  <c r="O87" i="15" s="1"/>
  <c r="I88" i="15" s="1"/>
  <c r="J88" i="15" l="1"/>
  <c r="L88" i="15" s="1"/>
  <c r="K88" i="15"/>
  <c r="H88" i="15"/>
  <c r="M88" i="15" l="1"/>
  <c r="O88" i="15" s="1"/>
  <c r="I89" i="15" s="1"/>
  <c r="K89" i="15" l="1"/>
  <c r="J89" i="15"/>
  <c r="H89" i="15"/>
  <c r="L89" i="15" l="1"/>
  <c r="M89" i="15" s="1"/>
  <c r="O89" i="15" s="1"/>
  <c r="I90" i="15" s="1"/>
  <c r="H90" i="15" l="1"/>
  <c r="K90" i="15"/>
  <c r="J90" i="15"/>
  <c r="L90" i="15" s="1"/>
  <c r="M90" i="15" l="1"/>
  <c r="O90" i="15" s="1"/>
  <c r="I91" i="15" s="1"/>
  <c r="K91" i="15" l="1"/>
  <c r="J91" i="15"/>
  <c r="L91" i="15" s="1"/>
  <c r="H91" i="15"/>
  <c r="M91" i="15" l="1"/>
  <c r="O91" i="15" s="1"/>
  <c r="I92" i="15" s="1"/>
  <c r="J92" i="15" l="1"/>
  <c r="L92" i="15" s="1"/>
  <c r="K92" i="15"/>
  <c r="H92" i="15"/>
  <c r="M92" i="15" l="1"/>
  <c r="O92" i="15" s="1"/>
  <c r="I93" i="15" s="1"/>
  <c r="K93" i="15" l="1"/>
  <c r="H93" i="15"/>
  <c r="J93" i="15"/>
  <c r="L93" i="15" s="1"/>
  <c r="M93" i="15" l="1"/>
  <c r="O93" i="15" s="1"/>
  <c r="I94" i="15" s="1"/>
  <c r="H94" i="15" l="1"/>
  <c r="K94" i="15"/>
  <c r="J94" i="15"/>
  <c r="L94" i="15" s="1"/>
  <c r="M94" i="15" l="1"/>
  <c r="O94" i="15" s="1"/>
  <c r="I95" i="15" s="1"/>
  <c r="K95" i="15" l="1"/>
  <c r="J95" i="15"/>
  <c r="H95" i="15"/>
  <c r="L95" i="15" l="1"/>
  <c r="M95" i="15" s="1"/>
  <c r="O95" i="15" s="1"/>
  <c r="I96" i="15" s="1"/>
  <c r="J96" i="15" l="1"/>
  <c r="L96" i="15" s="1"/>
  <c r="H96" i="15"/>
  <c r="K96" i="15"/>
  <c r="M96" i="15" l="1"/>
  <c r="O96" i="15" s="1"/>
  <c r="I97" i="15" s="1"/>
  <c r="K97" i="15" l="1"/>
  <c r="H97" i="15"/>
  <c r="J97" i="15"/>
  <c r="L97" i="15" s="1"/>
  <c r="M97" i="15" l="1"/>
  <c r="O97" i="15" s="1"/>
  <c r="I98" i="15" s="1"/>
  <c r="H98" i="15" l="1"/>
  <c r="K98" i="15"/>
  <c r="J98" i="15"/>
  <c r="L98" i="15" s="1"/>
  <c r="M98" i="15" l="1"/>
  <c r="O98" i="15" s="1"/>
  <c r="I99" i="15" s="1"/>
  <c r="J99" i="15" l="1"/>
  <c r="L99" i="15" s="1"/>
  <c r="H99" i="15"/>
  <c r="K99" i="15"/>
  <c r="M99" i="15" l="1"/>
  <c r="O99" i="15" s="1"/>
  <c r="I100" i="15" s="1"/>
  <c r="J100" i="15" l="1"/>
  <c r="L100" i="15" s="1"/>
  <c r="H100" i="15"/>
  <c r="K100" i="15"/>
  <c r="M100" i="15" l="1"/>
  <c r="O100" i="15" s="1"/>
  <c r="I101" i="15" s="1"/>
  <c r="K101" i="15" l="1"/>
  <c r="J101" i="15"/>
  <c r="L101" i="15" s="1"/>
  <c r="H101" i="15"/>
  <c r="M101" i="15" l="1"/>
  <c r="O101" i="15" s="1"/>
  <c r="I102" i="15" s="1"/>
  <c r="H102" i="15" l="1"/>
  <c r="J102" i="15"/>
  <c r="L102" i="15" s="1"/>
  <c r="K102" i="15"/>
  <c r="M102" i="15" l="1"/>
  <c r="O102" i="15" s="1"/>
  <c r="I103" i="15" s="1"/>
  <c r="H103" i="15" l="1"/>
  <c r="K103" i="15"/>
  <c r="J103" i="15"/>
  <c r="L103" i="15" s="1"/>
  <c r="M103" i="15" l="1"/>
  <c r="O103" i="15" s="1"/>
  <c r="I104" i="15" s="1"/>
  <c r="J104" i="15" l="1"/>
  <c r="L104" i="15" s="1"/>
  <c r="K104" i="15"/>
  <c r="H104" i="15"/>
  <c r="M104" i="15" l="1"/>
  <c r="O104" i="15" s="1"/>
  <c r="I105" i="15" s="1"/>
  <c r="K105" i="15" l="1"/>
  <c r="J105" i="15"/>
  <c r="L105" i="15" s="1"/>
  <c r="H105" i="15"/>
  <c r="M105" i="15" l="1"/>
  <c r="O105" i="15" s="1"/>
  <c r="I106" i="15" s="1"/>
  <c r="H106" i="15" l="1"/>
  <c r="K106" i="15"/>
  <c r="J106" i="15"/>
  <c r="L106" i="15" s="1"/>
  <c r="M106" i="15" l="1"/>
  <c r="O106" i="15" s="1"/>
  <c r="I107" i="15" s="1"/>
  <c r="K107" i="15" l="1"/>
  <c r="J107" i="15"/>
  <c r="L107" i="15" s="1"/>
  <c r="H107" i="15"/>
  <c r="M107" i="15" l="1"/>
  <c r="O107" i="15" s="1"/>
  <c r="I108" i="15" s="1"/>
  <c r="J108" i="15" l="1"/>
  <c r="L108" i="15" s="1"/>
  <c r="K108" i="15"/>
  <c r="H108" i="15"/>
  <c r="M108" i="15" l="1"/>
  <c r="O108" i="15" s="1"/>
  <c r="I109" i="15" s="1"/>
  <c r="K109" i="15" l="1"/>
  <c r="H109" i="15"/>
  <c r="J109" i="15"/>
  <c r="L109" i="15" s="1"/>
  <c r="M109" i="15" s="1"/>
  <c r="O109" i="15" l="1"/>
  <c r="I110" i="15" s="1"/>
  <c r="H110" i="15" l="1"/>
  <c r="K110" i="15"/>
  <c r="J110" i="15"/>
  <c r="L110" i="15" l="1"/>
  <c r="M110" i="15" s="1"/>
  <c r="O110" i="15" s="1"/>
  <c r="I111" i="15" s="1"/>
  <c r="K111" i="15" l="1"/>
  <c r="J111" i="15"/>
  <c r="H111" i="15"/>
  <c r="L111" i="15" l="1"/>
  <c r="M111" i="15" s="1"/>
  <c r="O111" i="15" s="1"/>
  <c r="I112" i="15" s="1"/>
  <c r="J112" i="15" l="1"/>
  <c r="L112" i="15" s="1"/>
  <c r="H112" i="15"/>
  <c r="K112" i="15"/>
  <c r="M112" i="15" l="1"/>
  <c r="O112" i="15" s="1"/>
  <c r="I113" i="15" s="1"/>
  <c r="K113" i="15" l="1"/>
  <c r="H113" i="15"/>
  <c r="J113" i="15"/>
  <c r="L113" i="15" s="1"/>
  <c r="M113" i="15" l="1"/>
  <c r="O113" i="15" s="1"/>
  <c r="I114" i="15" s="1"/>
  <c r="H114" i="15" l="1"/>
  <c r="K114" i="15"/>
  <c r="J114" i="15"/>
  <c r="L114" i="15" s="1"/>
  <c r="M114" i="15" l="1"/>
  <c r="O114" i="15" s="1"/>
  <c r="I115" i="15" s="1"/>
  <c r="J115" i="15" l="1"/>
  <c r="L115" i="15" s="1"/>
  <c r="H115" i="15"/>
  <c r="K115" i="15"/>
  <c r="M115" i="15" l="1"/>
  <c r="O115" i="15" s="1"/>
  <c r="I116" i="15" s="1"/>
  <c r="J116" i="15" l="1"/>
  <c r="L116" i="15" s="1"/>
  <c r="H116" i="15"/>
  <c r="K116" i="15"/>
  <c r="M116" i="15" l="1"/>
  <c r="O116" i="15" s="1"/>
  <c r="I117" i="15" s="1"/>
  <c r="K117" i="15" l="1"/>
  <c r="J117" i="15"/>
  <c r="L117" i="15" s="1"/>
  <c r="H117" i="15"/>
  <c r="M117" i="15" l="1"/>
  <c r="O117" i="15" s="1"/>
  <c r="I118" i="15" s="1"/>
  <c r="H118" i="15" l="1"/>
  <c r="J118" i="15"/>
  <c r="K118" i="15"/>
  <c r="L118" i="15" l="1"/>
  <c r="M118" i="15" s="1"/>
  <c r="O118" i="15" s="1"/>
  <c r="I119" i="15" s="1"/>
  <c r="H119" i="15" l="1"/>
  <c r="K119" i="15"/>
  <c r="J119" i="15"/>
  <c r="L119" i="15" s="1"/>
  <c r="M119" i="15" l="1"/>
  <c r="O119" i="15" s="1"/>
  <c r="I120" i="15" s="1"/>
  <c r="J120" i="15" l="1"/>
  <c r="L120" i="15" s="1"/>
  <c r="K120" i="15"/>
  <c r="H120" i="15"/>
  <c r="M120" i="15" l="1"/>
  <c r="O120" i="15" s="1"/>
  <c r="I121" i="15" s="1"/>
  <c r="K121" i="15" l="1"/>
  <c r="J121" i="15"/>
  <c r="H121" i="15"/>
  <c r="L121" i="15" l="1"/>
  <c r="M121" i="15" s="1"/>
  <c r="O121" i="15" s="1"/>
  <c r="I122" i="15" s="1"/>
  <c r="H122" i="15" l="1"/>
  <c r="K122" i="15"/>
  <c r="J122" i="15"/>
  <c r="L122" i="15" l="1"/>
  <c r="M122" i="15" s="1"/>
  <c r="O122" i="15" s="1"/>
  <c r="I123" i="15" s="1"/>
  <c r="K123" i="15" l="1"/>
  <c r="J123" i="15"/>
  <c r="L123" i="15" s="1"/>
  <c r="H123" i="15"/>
  <c r="M123" i="15" l="1"/>
  <c r="O123" i="15" s="1"/>
  <c r="I124" i="15" s="1"/>
  <c r="J124" i="15" l="1"/>
  <c r="L124" i="15" s="1"/>
  <c r="K124" i="15"/>
  <c r="H124" i="15"/>
  <c r="M124" i="15" l="1"/>
  <c r="O124" i="15" s="1"/>
  <c r="I125" i="15" s="1"/>
  <c r="K125" i="15" l="1"/>
  <c r="H125" i="15"/>
  <c r="J125" i="15"/>
  <c r="L125" i="15" s="1"/>
  <c r="M125" i="15" l="1"/>
  <c r="O125" i="15" s="1"/>
  <c r="I126" i="15" s="1"/>
  <c r="H126" i="15" l="1"/>
  <c r="K126" i="15"/>
  <c r="J126" i="15"/>
  <c r="L126" i="15" l="1"/>
  <c r="M126" i="15" s="1"/>
  <c r="O126" i="15" s="1"/>
  <c r="I127" i="15" s="1"/>
  <c r="K127" i="15" l="1"/>
  <c r="J127" i="15"/>
  <c r="H127" i="15"/>
  <c r="L127" i="15" l="1"/>
  <c r="M127" i="15" s="1"/>
  <c r="O127" i="15" s="1"/>
  <c r="I128" i="15" s="1"/>
  <c r="J128" i="15" l="1"/>
  <c r="L128" i="15" s="1"/>
  <c r="H128" i="15"/>
  <c r="K128" i="15"/>
  <c r="M128" i="15" l="1"/>
  <c r="O128" i="15" s="1"/>
  <c r="I129" i="15" s="1"/>
  <c r="K129" i="15" l="1"/>
  <c r="H129" i="15"/>
  <c r="J129" i="15"/>
  <c r="L129" i="15" s="1"/>
  <c r="M129" i="15" l="1"/>
  <c r="O129" i="15" s="1"/>
  <c r="I130" i="15" s="1"/>
  <c r="H130" i="15" l="1"/>
  <c r="K130" i="15"/>
  <c r="J130" i="15"/>
  <c r="L130" i="15" s="1"/>
  <c r="M130" i="15" l="1"/>
  <c r="O130" i="15" s="1"/>
  <c r="I131" i="15" s="1"/>
  <c r="J131" i="15" l="1"/>
  <c r="L131" i="15" s="1"/>
  <c r="H131" i="15"/>
  <c r="K131" i="15"/>
  <c r="M131" i="15" l="1"/>
  <c r="O131" i="15" s="1"/>
  <c r="I132" i="15" s="1"/>
  <c r="J132" i="15" l="1"/>
  <c r="L132" i="15" s="1"/>
  <c r="H132" i="15"/>
  <c r="K132" i="15"/>
  <c r="M132" i="15" l="1"/>
  <c r="O132" i="15" s="1"/>
  <c r="I133" i="15" s="1"/>
  <c r="K133" i="15" l="1"/>
  <c r="J133" i="15"/>
  <c r="H133" i="15"/>
  <c r="L133" i="15" l="1"/>
  <c r="M133" i="15" s="1"/>
  <c r="O133" i="15" s="1"/>
  <c r="I134" i="15" s="1"/>
  <c r="H134" i="15" l="1"/>
  <c r="J134" i="15"/>
  <c r="K134" i="15"/>
  <c r="L134" i="15" l="1"/>
  <c r="M134" i="15" s="1"/>
  <c r="O134" i="15" s="1"/>
  <c r="I135" i="15" s="1"/>
  <c r="H135" i="15" l="1"/>
  <c r="K135" i="15"/>
  <c r="J135" i="15"/>
  <c r="L135" i="15" l="1"/>
  <c r="M135" i="15" s="1"/>
  <c r="O135" i="15" s="1"/>
  <c r="I136" i="15" s="1"/>
  <c r="J136" i="15" l="1"/>
  <c r="L136" i="15" s="1"/>
  <c r="K136" i="15"/>
  <c r="H136" i="15"/>
  <c r="M136" i="15" l="1"/>
  <c r="O136" i="15" s="1"/>
  <c r="I137" i="15" s="1"/>
  <c r="K137" i="15" l="1"/>
  <c r="J137" i="15"/>
  <c r="H137" i="15"/>
  <c r="L137" i="15" l="1"/>
  <c r="M137" i="15" s="1"/>
  <c r="O137" i="15" s="1"/>
  <c r="I138" i="15" s="1"/>
  <c r="H138" i="15" l="1"/>
  <c r="K138" i="15"/>
  <c r="J138" i="15"/>
  <c r="L138" i="15" l="1"/>
  <c r="M138" i="15" s="1"/>
  <c r="O138" i="15" s="1"/>
  <c r="I139" i="15" s="1"/>
  <c r="K139" i="15" l="1"/>
  <c r="J139" i="15"/>
  <c r="L139" i="15" s="1"/>
  <c r="H139" i="15"/>
  <c r="M139" i="15" l="1"/>
  <c r="O139" i="15" s="1"/>
  <c r="I140" i="15" s="1"/>
  <c r="J140" i="15" l="1"/>
  <c r="L140" i="15" s="1"/>
  <c r="K140" i="15"/>
  <c r="H140" i="15"/>
  <c r="M140" i="15" l="1"/>
  <c r="O140" i="15" s="1"/>
  <c r="I141" i="15" s="1"/>
  <c r="K141" i="15" l="1"/>
  <c r="H141" i="15"/>
  <c r="J141" i="15"/>
  <c r="L141" i="15" s="1"/>
  <c r="M141" i="15" l="1"/>
  <c r="O141" i="15" s="1"/>
  <c r="I142" i="15" s="1"/>
  <c r="H142" i="15" l="1"/>
  <c r="K142" i="15"/>
  <c r="J142" i="15"/>
  <c r="L142" i="15" s="1"/>
  <c r="M142" i="15" l="1"/>
  <c r="O142" i="15" s="1"/>
  <c r="I143" i="15" s="1"/>
  <c r="K143" i="15" l="1"/>
  <c r="J143" i="15"/>
  <c r="H143" i="15"/>
  <c r="L143" i="15" l="1"/>
  <c r="M143" i="15" s="1"/>
  <c r="O143" i="15" s="1"/>
  <c r="I144" i="15" s="1"/>
  <c r="J144" i="15" l="1"/>
  <c r="L144" i="15" s="1"/>
  <c r="H144" i="15"/>
  <c r="K144" i="15"/>
  <c r="M144" i="15" l="1"/>
  <c r="O144" i="15" s="1"/>
  <c r="I145" i="15" s="1"/>
  <c r="K145" i="15" l="1"/>
  <c r="H145" i="15"/>
  <c r="J145" i="15"/>
  <c r="L145" i="15" s="1"/>
  <c r="M145" i="15" l="1"/>
  <c r="O145" i="15" s="1"/>
  <c r="I146" i="15" s="1"/>
  <c r="H146" i="15" l="1"/>
  <c r="K146" i="15"/>
  <c r="J146" i="15"/>
  <c r="L146" i="15" s="1"/>
  <c r="M146" i="15" l="1"/>
  <c r="O146" i="15" s="1"/>
  <c r="I147" i="15" s="1"/>
  <c r="J147" i="15" l="1"/>
  <c r="L147" i="15" s="1"/>
  <c r="H147" i="15"/>
  <c r="K147" i="15"/>
  <c r="M147" i="15" l="1"/>
  <c r="O147" i="15" s="1"/>
  <c r="I148" i="15" s="1"/>
  <c r="J148" i="15" l="1"/>
  <c r="L148" i="15" s="1"/>
  <c r="H148" i="15"/>
  <c r="K148" i="15"/>
  <c r="M148" i="15" l="1"/>
  <c r="O148" i="15" s="1"/>
  <c r="I149" i="15" s="1"/>
  <c r="K149" i="15" l="1"/>
  <c r="J149" i="15"/>
  <c r="H149" i="15"/>
  <c r="L149" i="15" l="1"/>
  <c r="M149" i="15" s="1"/>
  <c r="O149" i="15" s="1"/>
  <c r="I150" i="15" s="1"/>
  <c r="H150" i="15" l="1"/>
  <c r="J150" i="15"/>
  <c r="K150" i="15"/>
  <c r="L150" i="15" l="1"/>
  <c r="M150" i="15" s="1"/>
  <c r="O150" i="15" s="1"/>
  <c r="I151" i="15" s="1"/>
  <c r="H151" i="15" l="1"/>
  <c r="K151" i="15"/>
  <c r="J151" i="15"/>
  <c r="L151" i="15" s="1"/>
  <c r="M151" i="15" l="1"/>
  <c r="O151" i="15" s="1"/>
  <c r="I152" i="15" s="1"/>
  <c r="J152" i="15" l="1"/>
  <c r="L152" i="15" s="1"/>
  <c r="K152" i="15"/>
  <c r="H152" i="15"/>
  <c r="M152" i="15" l="1"/>
  <c r="O152" i="15" s="1"/>
  <c r="I153" i="15" s="1"/>
  <c r="K153" i="15" l="1"/>
  <c r="J153" i="15"/>
  <c r="H153" i="15"/>
  <c r="L153" i="15" l="1"/>
  <c r="M153" i="15" s="1"/>
  <c r="O153" i="15" s="1"/>
  <c r="I154" i="15" s="1"/>
  <c r="H154" i="15" l="1"/>
  <c r="K154" i="15"/>
  <c r="J154" i="15"/>
  <c r="L154" i="15" l="1"/>
  <c r="M154" i="15" s="1"/>
  <c r="O154" i="15" s="1"/>
  <c r="I155" i="15" s="1"/>
  <c r="K155" i="15" l="1"/>
  <c r="J155" i="15"/>
  <c r="L155" i="15" s="1"/>
  <c r="H155" i="15"/>
  <c r="M155" i="15" l="1"/>
  <c r="O155" i="15" s="1"/>
  <c r="I156" i="15" s="1"/>
  <c r="J156" i="15" l="1"/>
  <c r="L156" i="15" s="1"/>
  <c r="K156" i="15"/>
  <c r="H156" i="15"/>
  <c r="M156" i="15" l="1"/>
  <c r="O156" i="15" s="1"/>
  <c r="I157" i="15" s="1"/>
  <c r="K157" i="15" l="1"/>
  <c r="H157" i="15"/>
  <c r="J157" i="15"/>
  <c r="L157" i="15" s="1"/>
  <c r="M157" i="15" l="1"/>
  <c r="O157" i="15" s="1"/>
  <c r="I158" i="15" s="1"/>
  <c r="H158" i="15" l="1"/>
  <c r="K158" i="15"/>
  <c r="J158" i="15"/>
  <c r="L158" i="15" l="1"/>
  <c r="M158" i="15" s="1"/>
  <c r="O158" i="15" s="1"/>
  <c r="I159" i="15" s="1"/>
  <c r="K159" i="15" l="1"/>
  <c r="J159" i="15"/>
  <c r="H159" i="15"/>
  <c r="L159" i="15" l="1"/>
  <c r="M159" i="15" s="1"/>
  <c r="O159" i="15" s="1"/>
  <c r="I160" i="15" s="1"/>
  <c r="J160" i="15" l="1"/>
  <c r="L160" i="15" s="1"/>
  <c r="H160" i="15"/>
  <c r="K160" i="15"/>
  <c r="M160" i="15" l="1"/>
  <c r="O160" i="15" s="1"/>
  <c r="I161" i="15" s="1"/>
  <c r="K161" i="15" l="1"/>
  <c r="H161" i="15"/>
  <c r="J161" i="15"/>
  <c r="L161" i="15" s="1"/>
  <c r="M161" i="15" l="1"/>
  <c r="O161" i="15" s="1"/>
  <c r="I162" i="15" s="1"/>
  <c r="H162" i="15" l="1"/>
  <c r="K162" i="15"/>
  <c r="J162" i="15"/>
  <c r="L162" i="15" s="1"/>
  <c r="M162" i="15" l="1"/>
  <c r="O162" i="15" s="1"/>
  <c r="I163" i="15" s="1"/>
  <c r="J163" i="15" l="1"/>
  <c r="L163" i="15" s="1"/>
  <c r="H163" i="15"/>
  <c r="K163" i="15"/>
  <c r="M163" i="15" l="1"/>
  <c r="O163" i="15" s="1"/>
  <c r="I164" i="15" s="1"/>
  <c r="J164" i="15" l="1"/>
  <c r="L164" i="15" s="1"/>
  <c r="H164" i="15"/>
  <c r="K164" i="15"/>
  <c r="M164" i="15" l="1"/>
  <c r="O164" i="15" s="1"/>
  <c r="I165" i="15" s="1"/>
  <c r="K165" i="15" l="1"/>
  <c r="J165" i="15"/>
  <c r="H165" i="15"/>
  <c r="L165" i="15" l="1"/>
  <c r="M165" i="15" s="1"/>
  <c r="O165" i="15" s="1"/>
  <c r="I166" i="15" s="1"/>
  <c r="H166" i="15" l="1"/>
  <c r="J166" i="15"/>
  <c r="K166" i="15"/>
  <c r="L166" i="15" l="1"/>
  <c r="M166" i="15" s="1"/>
  <c r="O166" i="15" s="1"/>
  <c r="I167" i="15" s="1"/>
  <c r="H167" i="15" l="1"/>
  <c r="K167" i="15"/>
  <c r="J167" i="15"/>
  <c r="L167" i="15" l="1"/>
  <c r="M167" i="15" s="1"/>
  <c r="O167" i="15" s="1"/>
  <c r="I168" i="15" s="1"/>
  <c r="J168" i="15" l="1"/>
  <c r="L168" i="15" s="1"/>
  <c r="K168" i="15"/>
  <c r="H168" i="15"/>
  <c r="M168" i="15" l="1"/>
  <c r="O168" i="15" s="1"/>
  <c r="I169" i="15" s="1"/>
  <c r="K169" i="15" l="1"/>
  <c r="J169" i="15"/>
  <c r="H169" i="15"/>
  <c r="L169" i="15" l="1"/>
  <c r="M169" i="15" s="1"/>
  <c r="O169" i="15" s="1"/>
  <c r="I170" i="15" s="1"/>
  <c r="H170" i="15" l="1"/>
  <c r="K170" i="15"/>
  <c r="J170" i="15"/>
  <c r="L170" i="15" l="1"/>
  <c r="M170" i="15" s="1"/>
  <c r="O170" i="15" s="1"/>
  <c r="I171" i="15" s="1"/>
  <c r="K171" i="15" l="1"/>
  <c r="J171" i="15"/>
  <c r="L171" i="15" s="1"/>
  <c r="H171" i="15"/>
  <c r="M171" i="15" l="1"/>
  <c r="O171" i="15" s="1"/>
  <c r="I172" i="15" s="1"/>
  <c r="J172" i="15" l="1"/>
  <c r="L172" i="15" s="1"/>
  <c r="K172" i="15"/>
  <c r="H172" i="15"/>
  <c r="M172" i="15" l="1"/>
  <c r="O172" i="15" s="1"/>
  <c r="I173" i="15" s="1"/>
  <c r="K173" i="15" l="1"/>
  <c r="H173" i="15"/>
  <c r="J173" i="15"/>
  <c r="L173" i="15" s="1"/>
  <c r="M173" i="15" l="1"/>
  <c r="O173" i="15" s="1"/>
  <c r="I174" i="15" s="1"/>
  <c r="H174" i="15" l="1"/>
  <c r="K174" i="15"/>
  <c r="J174" i="15"/>
  <c r="L174" i="15" s="1"/>
  <c r="M174" i="15" l="1"/>
  <c r="O174" i="15" s="1"/>
  <c r="I175" i="15" s="1"/>
  <c r="K175" i="15" l="1"/>
  <c r="J175" i="15"/>
  <c r="H175" i="15"/>
  <c r="L175" i="15" l="1"/>
  <c r="M175" i="15" s="1"/>
  <c r="O175" i="15" s="1"/>
  <c r="I176" i="15" s="1"/>
  <c r="J176" i="15" l="1"/>
  <c r="L176" i="15" s="1"/>
  <c r="H176" i="15"/>
  <c r="K176" i="15"/>
  <c r="M176" i="15" l="1"/>
  <c r="O176" i="15" s="1"/>
  <c r="I177" i="15" s="1"/>
  <c r="K177" i="15" l="1"/>
  <c r="H177" i="15"/>
  <c r="J177" i="15"/>
  <c r="L177" i="15" s="1"/>
  <c r="M177" i="15" l="1"/>
  <c r="O177" i="15" s="1"/>
  <c r="I178" i="15" s="1"/>
  <c r="H178" i="15" l="1"/>
  <c r="K178" i="15"/>
  <c r="J178" i="15"/>
  <c r="L178" i="15" l="1"/>
  <c r="M178" i="15" s="1"/>
  <c r="O178" i="15" s="1"/>
  <c r="I179" i="15" s="1"/>
  <c r="J179" i="15" l="1"/>
  <c r="L179" i="15" s="1"/>
  <c r="H179" i="15"/>
  <c r="K179" i="15"/>
  <c r="M179" i="15" l="1"/>
  <c r="O179" i="15" s="1"/>
  <c r="I180" i="15" s="1"/>
  <c r="J180" i="15" l="1"/>
  <c r="L180" i="15" s="1"/>
  <c r="H180" i="15"/>
  <c r="K180" i="15"/>
  <c r="M180" i="15" l="1"/>
  <c r="O180" i="15" s="1"/>
  <c r="I181" i="15" s="1"/>
  <c r="K181" i="15" l="1"/>
  <c r="J181" i="15"/>
  <c r="H181" i="15"/>
  <c r="L181" i="15" l="1"/>
  <c r="M181" i="15" s="1"/>
  <c r="O181" i="15" s="1"/>
  <c r="I182" i="15" s="1"/>
  <c r="H182" i="15" l="1"/>
  <c r="J182" i="15"/>
  <c r="K182" i="15"/>
  <c r="L182" i="15" l="1"/>
  <c r="M182" i="15" s="1"/>
  <c r="O182" i="15" s="1"/>
  <c r="I183" i="15" s="1"/>
  <c r="H183" i="15" l="1"/>
  <c r="K183" i="15"/>
  <c r="J183" i="15"/>
  <c r="L183" i="15" s="1"/>
  <c r="M183" i="15" l="1"/>
  <c r="O183" i="15" s="1"/>
  <c r="I184" i="15" s="1"/>
  <c r="J184" i="15" l="1"/>
  <c r="L184" i="15" s="1"/>
  <c r="K184" i="15"/>
  <c r="H184" i="15"/>
  <c r="M184" i="15" l="1"/>
  <c r="O184" i="15" s="1"/>
  <c r="I185" i="15" s="1"/>
  <c r="K185" i="15" l="1"/>
  <c r="J185" i="15"/>
  <c r="H185" i="15"/>
  <c r="L185" i="15" l="1"/>
  <c r="M185" i="15" s="1"/>
  <c r="O185" i="15" s="1"/>
  <c r="I186" i="15" s="1"/>
  <c r="H186" i="15" l="1"/>
  <c r="K186" i="15"/>
  <c r="J186" i="15"/>
  <c r="L186" i="15" s="1"/>
  <c r="M186" i="15" l="1"/>
  <c r="O186" i="15" s="1"/>
  <c r="I187" i="15" s="1"/>
  <c r="K187" i="15" l="1"/>
  <c r="J187" i="15"/>
  <c r="L187" i="15" s="1"/>
  <c r="H187" i="15"/>
  <c r="M187" i="15" l="1"/>
  <c r="O187" i="15" s="1"/>
  <c r="I188" i="15" s="1"/>
  <c r="J188" i="15" l="1"/>
  <c r="L188" i="15" s="1"/>
  <c r="K188" i="15"/>
  <c r="H188" i="15"/>
  <c r="M188" i="15" l="1"/>
  <c r="O188" i="15" s="1"/>
  <c r="I189" i="15" s="1"/>
  <c r="K189" i="15" l="1"/>
  <c r="H189" i="15"/>
  <c r="J189" i="15"/>
  <c r="L189" i="15" s="1"/>
  <c r="M189" i="15" s="1"/>
  <c r="O189" i="15" l="1"/>
  <c r="I190" i="15" s="1"/>
  <c r="H190" i="15" l="1"/>
  <c r="K190" i="15"/>
  <c r="J190" i="15"/>
  <c r="L190" i="15" s="1"/>
  <c r="M190" i="15" l="1"/>
  <c r="O190" i="15" s="1"/>
  <c r="I191" i="15" s="1"/>
  <c r="K191" i="15" l="1"/>
  <c r="J191" i="15"/>
  <c r="H191" i="15"/>
  <c r="M191" i="15" l="1"/>
  <c r="O191" i="15" s="1"/>
  <c r="I192" i="15" s="1"/>
  <c r="L191" i="15"/>
  <c r="H192" i="15" l="1"/>
  <c r="J192" i="15"/>
  <c r="L192" i="15" s="1"/>
  <c r="K192" i="15"/>
  <c r="M192" i="15" l="1"/>
  <c r="O192" i="15" s="1"/>
  <c r="I193" i="15" s="1"/>
  <c r="H193" i="15" s="1"/>
  <c r="K193" i="15" l="1"/>
  <c r="J193" i="15"/>
  <c r="L193" i="15" l="1"/>
  <c r="M193" i="15" s="1"/>
  <c r="O193" i="15" s="1"/>
  <c r="I194" i="15" s="1"/>
  <c r="K194" i="15" l="1"/>
  <c r="H194" i="15"/>
  <c r="J194" i="15"/>
  <c r="L194" i="15" s="1"/>
  <c r="M194" i="15" s="1"/>
  <c r="O194" i="15" s="1"/>
  <c r="I195" i="15" s="1"/>
  <c r="K195" i="15" l="1"/>
  <c r="J195" i="15"/>
  <c r="L195" i="15" s="1"/>
  <c r="H195" i="15"/>
  <c r="M195" i="15" l="1"/>
  <c r="O195" i="15" s="1"/>
  <c r="I196" i="15" s="1"/>
  <c r="J196" i="15" l="1"/>
  <c r="H196" i="15"/>
  <c r="L196" i="15"/>
  <c r="K196" i="15"/>
  <c r="M196" i="15" s="1"/>
  <c r="O196" i="15" l="1"/>
  <c r="I197" i="15" s="1"/>
  <c r="K197" i="15" l="1"/>
  <c r="M197" i="15" s="1"/>
  <c r="H197" i="15"/>
  <c r="L197" i="15"/>
  <c r="J197" i="15"/>
  <c r="O197" i="15" l="1"/>
  <c r="I198" i="15" s="1"/>
  <c r="K198" i="15" l="1"/>
  <c r="J198" i="15"/>
  <c r="H198" i="15"/>
  <c r="L198" i="15" l="1"/>
  <c r="M198" i="15" s="1"/>
  <c r="O198" i="15" s="1"/>
  <c r="I199" i="15" s="1"/>
  <c r="K199" i="15" l="1"/>
  <c r="M199" i="15" s="1"/>
  <c r="H199" i="15"/>
  <c r="L199" i="15"/>
  <c r="J199" i="15"/>
  <c r="O199" i="15" l="1"/>
  <c r="I200" i="15" s="1"/>
  <c r="J200" i="15" l="1"/>
  <c r="H200" i="15"/>
  <c r="L200" i="15"/>
  <c r="M200" i="15"/>
  <c r="K200" i="15"/>
  <c r="O200" i="15" l="1"/>
  <c r="I201" i="15" s="1"/>
  <c r="J201" i="15" s="1"/>
  <c r="L201" i="15" l="1"/>
  <c r="K201" i="15"/>
  <c r="M201" i="15" s="1"/>
  <c r="O201" i="15" s="1"/>
  <c r="I202" i="15" s="1"/>
  <c r="H201" i="15"/>
  <c r="J202" i="15" l="1"/>
  <c r="H202" i="15"/>
  <c r="K202" i="15"/>
  <c r="L202" i="15" l="1"/>
  <c r="M202" i="15" s="1"/>
  <c r="O202" i="15" s="1"/>
  <c r="I203" i="15" s="1"/>
  <c r="H203" i="15" l="1"/>
  <c r="J203" i="15"/>
  <c r="K203" i="15"/>
  <c r="L203" i="15" l="1"/>
  <c r="M203" i="15" s="1"/>
  <c r="O203" i="15" s="1"/>
  <c r="I204" i="15" s="1"/>
  <c r="K204" i="15" l="1"/>
  <c r="J204" i="15"/>
  <c r="H204" i="15"/>
  <c r="L204" i="15" l="1"/>
  <c r="M204" i="15" s="1"/>
  <c r="O204" i="15" s="1"/>
  <c r="I205" i="15" s="1"/>
  <c r="K205" i="15" l="1"/>
  <c r="J205" i="15"/>
  <c r="H205" i="15"/>
  <c r="L205" i="15" l="1"/>
  <c r="M205" i="15" s="1"/>
  <c r="O205" i="15" s="1"/>
  <c r="I206" i="15" s="1"/>
  <c r="J206" i="15" l="1"/>
  <c r="L206" i="15" s="1"/>
  <c r="K206" i="15"/>
  <c r="H206" i="15"/>
  <c r="M206" i="15" l="1"/>
  <c r="O206" i="15" s="1"/>
  <c r="I207" i="15" s="1"/>
  <c r="J207" i="15" l="1"/>
  <c r="K207" i="15"/>
  <c r="H207" i="15"/>
  <c r="L207" i="15" l="1"/>
  <c r="M207" i="15" s="1"/>
  <c r="O207" i="15" s="1"/>
  <c r="I208" i="15" s="1"/>
  <c r="H208" i="15" l="1"/>
  <c r="J208" i="15"/>
  <c r="L208" i="15"/>
  <c r="K208" i="15"/>
  <c r="M208" i="15" s="1"/>
  <c r="O208" i="15" l="1"/>
  <c r="I209" i="15" s="1"/>
  <c r="J209" i="15" l="1"/>
  <c r="H209" i="15"/>
  <c r="K209" i="15"/>
  <c r="L209" i="15" l="1"/>
  <c r="M209" i="15" s="1"/>
  <c r="O209" i="15" s="1"/>
  <c r="I210" i="15" s="1"/>
  <c r="H210" i="15" l="1"/>
  <c r="J210" i="15"/>
  <c r="K210" i="15"/>
  <c r="L210" i="15" l="1"/>
  <c r="M210" i="15" s="1"/>
  <c r="O210" i="15" s="1"/>
  <c r="I211" i="15" s="1"/>
  <c r="H211" i="15" l="1"/>
  <c r="J211" i="15"/>
  <c r="K211" i="15"/>
  <c r="L211" i="15" l="1"/>
  <c r="M211" i="15" s="1"/>
  <c r="O211" i="15" s="1"/>
  <c r="I212" i="15" s="1"/>
  <c r="J212" i="15" l="1"/>
  <c r="L212" i="15" s="1"/>
  <c r="K212" i="15"/>
  <c r="H212" i="15"/>
  <c r="M212" i="15" l="1"/>
  <c r="O212" i="15" s="1"/>
  <c r="I213" i="15" s="1"/>
  <c r="K213" i="15" l="1"/>
  <c r="H213" i="15"/>
  <c r="J213" i="15"/>
  <c r="L213" i="15" l="1"/>
  <c r="M213" i="15" s="1"/>
  <c r="O213" i="15" s="1"/>
  <c r="I214" i="15" s="1"/>
  <c r="H214" i="15" l="1"/>
  <c r="J214" i="15"/>
  <c r="K214" i="15"/>
  <c r="L214" i="15"/>
  <c r="M214" i="15"/>
  <c r="O214" i="15" l="1"/>
  <c r="I215" i="15" s="1"/>
  <c r="K215" i="15" l="1"/>
  <c r="H215" i="15"/>
  <c r="J215" i="15"/>
  <c r="L215" i="15" s="1"/>
  <c r="M215" i="15" l="1"/>
  <c r="O215" i="15" s="1"/>
  <c r="I216" i="15" s="1"/>
  <c r="J216" i="15" l="1"/>
  <c r="L216" i="15" s="1"/>
  <c r="M216" i="15" s="1"/>
  <c r="O216" i="15" s="1"/>
  <c r="I217" i="15" s="1"/>
  <c r="K216" i="15"/>
  <c r="H216" i="15"/>
  <c r="K217" i="15" l="1"/>
  <c r="H217" i="15"/>
  <c r="J217" i="15"/>
  <c r="L217" i="15" l="1"/>
  <c r="M217" i="15" s="1"/>
  <c r="O217" i="15" s="1"/>
  <c r="I218" i="15" s="1"/>
  <c r="J218" i="15" l="1"/>
  <c r="H218" i="15"/>
  <c r="K218" i="15"/>
  <c r="L218" i="15" l="1"/>
  <c r="M218" i="15" s="1"/>
  <c r="O218" i="15" s="1"/>
  <c r="I219" i="15" s="1"/>
  <c r="K219" i="15" l="1"/>
  <c r="H219" i="15"/>
  <c r="J219" i="15"/>
  <c r="L219" i="15" l="1"/>
  <c r="M219" i="15" s="1"/>
  <c r="O219" i="15" s="1"/>
  <c r="I220" i="15" s="1"/>
  <c r="H220" i="15" l="1"/>
  <c r="K220" i="15"/>
  <c r="L220" i="15"/>
  <c r="M220" i="15" s="1"/>
  <c r="J220" i="15"/>
  <c r="O220" i="15" l="1"/>
  <c r="I221" i="15" s="1"/>
  <c r="K221" i="15" s="1"/>
  <c r="J221" i="15" l="1"/>
  <c r="L221" i="15"/>
  <c r="M221" i="15" s="1"/>
  <c r="O221" i="15" s="1"/>
  <c r="I222" i="15" s="1"/>
  <c r="H221" i="15"/>
  <c r="K222" i="15" l="1"/>
  <c r="J222" i="15"/>
  <c r="H222" i="15"/>
  <c r="L222" i="15" l="1"/>
  <c r="M222" i="15" s="1"/>
  <c r="O222" i="15" s="1"/>
  <c r="I223" i="15" s="1"/>
  <c r="H223" i="15" l="1"/>
  <c r="J223" i="15"/>
  <c r="K223" i="15"/>
  <c r="L223" i="15" l="1"/>
  <c r="M223" i="15" s="1"/>
  <c r="O223" i="15" s="1"/>
  <c r="I224" i="15" s="1"/>
  <c r="H224" i="15" l="1"/>
  <c r="K224" i="15"/>
  <c r="J224" i="15"/>
  <c r="L224" i="15" l="1"/>
  <c r="M224" i="15" s="1"/>
  <c r="O224" i="15" s="1"/>
  <c r="I225" i="15" s="1"/>
  <c r="K225" i="15" l="1"/>
  <c r="J225" i="15"/>
  <c r="H225" i="15"/>
  <c r="L225" i="15" l="1"/>
  <c r="M225" i="15" s="1"/>
  <c r="O225" i="15" s="1"/>
  <c r="I226" i="15" s="1"/>
  <c r="H226" i="15" l="1"/>
  <c r="J226" i="15"/>
  <c r="K226" i="15"/>
  <c r="L226" i="15" l="1"/>
  <c r="M226" i="15" s="1"/>
  <c r="O226" i="15" s="1"/>
  <c r="I227" i="15" s="1"/>
  <c r="J227" i="15" l="1"/>
  <c r="H227" i="15"/>
  <c r="K227" i="15"/>
  <c r="M227" i="15"/>
  <c r="O227" i="15" s="1"/>
  <c r="I228" i="15" s="1"/>
  <c r="L227" i="15"/>
  <c r="J228" i="15" l="1"/>
  <c r="H228" i="15"/>
  <c r="K228" i="15"/>
  <c r="M228" i="15" s="1"/>
  <c r="L228" i="15"/>
  <c r="O228" i="15" l="1"/>
  <c r="I229" i="15" s="1"/>
  <c r="J229" i="15" s="1"/>
  <c r="H229" i="15" l="1"/>
  <c r="K229" i="15"/>
  <c r="L229" i="15"/>
  <c r="M229" i="15" s="1"/>
  <c r="O229" i="15" s="1"/>
  <c r="I230" i="15" s="1"/>
  <c r="K230" i="15" l="1"/>
  <c r="J230" i="15"/>
  <c r="H230" i="15"/>
  <c r="L230" i="15" l="1"/>
  <c r="M230" i="15" s="1"/>
  <c r="O230" i="15" s="1"/>
  <c r="I231" i="15" s="1"/>
  <c r="H231" i="15" l="1"/>
  <c r="K231" i="15"/>
  <c r="J231" i="15"/>
  <c r="L231" i="15" s="1"/>
  <c r="M231" i="15" l="1"/>
  <c r="O231" i="15" s="1"/>
  <c r="I232" i="15" s="1"/>
  <c r="J232" i="15" l="1"/>
  <c r="L232" i="15"/>
  <c r="H232" i="15"/>
  <c r="K232" i="15"/>
  <c r="M232" i="15" s="1"/>
  <c r="O232" i="15" s="1"/>
  <c r="I233" i="15" s="1"/>
  <c r="H233" i="15" l="1"/>
  <c r="J233" i="15"/>
  <c r="L233" i="15" s="1"/>
  <c r="K233" i="15"/>
  <c r="M233" i="15" s="1"/>
  <c r="O233" i="15" l="1"/>
  <c r="I234" i="15" s="1"/>
  <c r="J234" i="15" l="1"/>
  <c r="L234" i="15"/>
  <c r="H234" i="15"/>
  <c r="K234" i="15"/>
  <c r="M234" i="15" s="1"/>
  <c r="O234" i="15" l="1"/>
  <c r="I235" i="15" s="1"/>
  <c r="K235" i="15" l="1"/>
  <c r="M235" i="15" s="1"/>
  <c r="L235" i="15"/>
  <c r="J235" i="15"/>
  <c r="H235" i="15"/>
  <c r="O235" i="15" l="1"/>
  <c r="I236" i="15" s="1"/>
  <c r="K236" i="15" l="1"/>
  <c r="J236" i="15"/>
  <c r="L236" i="15" s="1"/>
  <c r="M236" i="15" s="1"/>
  <c r="H236" i="15"/>
  <c r="O236" i="15" l="1"/>
  <c r="I237" i="15" s="1"/>
  <c r="J237" i="15" l="1"/>
  <c r="K237" i="15"/>
  <c r="H237" i="15"/>
  <c r="L237" i="15" l="1"/>
  <c r="M237" i="15" s="1"/>
  <c r="O237" i="15" s="1"/>
  <c r="I238" i="15" s="1"/>
  <c r="H238" i="15" l="1"/>
  <c r="J238" i="15"/>
  <c r="K238" i="15"/>
  <c r="L238" i="15" l="1"/>
  <c r="M238" i="15" s="1"/>
  <c r="O238" i="15" s="1"/>
  <c r="I239" i="15" s="1"/>
  <c r="J239" i="15" l="1"/>
  <c r="K239" i="15"/>
  <c r="H239" i="15"/>
  <c r="L239" i="15" l="1"/>
  <c r="M239" i="15" s="1"/>
  <c r="O239" i="15" s="1"/>
  <c r="I240" i="15" s="1"/>
  <c r="J240" i="15" l="1"/>
  <c r="L240" i="15" s="1"/>
  <c r="K240" i="15"/>
  <c r="H240" i="15"/>
  <c r="M240" i="15" l="1"/>
  <c r="O240" i="15" s="1"/>
  <c r="I241" i="15" s="1"/>
  <c r="K241" i="15" l="1"/>
  <c r="J241" i="15"/>
  <c r="L241" i="15" s="1"/>
  <c r="M241" i="15" s="1"/>
  <c r="H241" i="15"/>
  <c r="O241" i="15" l="1"/>
  <c r="I242" i="15" s="1"/>
  <c r="J242" i="15" l="1"/>
  <c r="L242" i="15" s="1"/>
  <c r="H242" i="15"/>
  <c r="K242" i="15"/>
  <c r="M242" i="15" s="1"/>
  <c r="O242" i="15" s="1"/>
  <c r="I243" i="15" s="1"/>
  <c r="K243" i="15" l="1"/>
  <c r="H243" i="15"/>
  <c r="J243" i="15"/>
  <c r="L243" i="15" l="1"/>
  <c r="M243" i="15" s="1"/>
  <c r="O243" i="15" s="1"/>
  <c r="I244" i="15" s="1"/>
  <c r="J244" i="15" l="1"/>
  <c r="K244" i="15"/>
  <c r="H244" i="15"/>
  <c r="M244" i="15"/>
  <c r="L244" i="15"/>
  <c r="O244" i="15" l="1"/>
  <c r="I245" i="15" s="1"/>
  <c r="K245" i="15" s="1"/>
  <c r="M245" i="15" s="1"/>
  <c r="J245" i="15" l="1"/>
  <c r="O245" i="15" s="1"/>
  <c r="I246" i="15" s="1"/>
  <c r="L245" i="15"/>
  <c r="H245" i="15"/>
  <c r="K246" i="15" l="1"/>
  <c r="J246" i="15"/>
  <c r="H246" i="15"/>
  <c r="L246" i="15" l="1"/>
  <c r="M246" i="15" s="1"/>
  <c r="O246" i="15" s="1"/>
  <c r="I247" i="15" s="1"/>
  <c r="K247" i="15" l="1"/>
  <c r="H247" i="15"/>
  <c r="J247" i="15"/>
  <c r="L247" i="15" l="1"/>
  <c r="M247" i="15" s="1"/>
  <c r="O247" i="15" s="1"/>
  <c r="I248" i="15" s="1"/>
  <c r="H248" i="15" l="1"/>
  <c r="J248" i="15"/>
  <c r="L248" i="15" s="1"/>
  <c r="M248" i="15" s="1"/>
  <c r="K248" i="15"/>
  <c r="O248" i="15" l="1"/>
  <c r="I249" i="15" s="1"/>
  <c r="K249" i="15" l="1"/>
  <c r="J249" i="15"/>
  <c r="L249" i="15" s="1"/>
  <c r="H249" i="15"/>
  <c r="M249" i="15" l="1"/>
  <c r="O249" i="15" s="1"/>
  <c r="I250" i="15" s="1"/>
  <c r="J250" i="15" l="1"/>
  <c r="H250" i="15"/>
  <c r="L250" i="15"/>
  <c r="K250" i="15"/>
  <c r="M250" i="15" s="1"/>
  <c r="O250" i="15" l="1"/>
  <c r="I251" i="15" s="1"/>
  <c r="H251" i="15" l="1"/>
  <c r="K251" i="15"/>
  <c r="M251" i="15" s="1"/>
  <c r="J251" i="15"/>
  <c r="L251" i="15"/>
  <c r="O251" i="15" l="1"/>
  <c r="I252" i="15" s="1"/>
  <c r="H252" i="15" l="1"/>
  <c r="K252" i="15"/>
  <c r="J252" i="15"/>
  <c r="L252" i="15" l="1"/>
  <c r="M252" i="15" s="1"/>
  <c r="O252" i="15" s="1"/>
  <c r="I253" i="15" s="1"/>
  <c r="K253" i="15" l="1"/>
  <c r="J253" i="15"/>
  <c r="L253" i="15" s="1"/>
  <c r="M253" i="15" s="1"/>
  <c r="H253" i="15"/>
  <c r="O253" i="15" l="1"/>
  <c r="I254" i="15" s="1"/>
  <c r="J254" i="15" l="1"/>
  <c r="L254" i="15" s="1"/>
  <c r="H254" i="15"/>
  <c r="K254" i="15"/>
  <c r="M254" i="15" s="1"/>
  <c r="O254" i="15" l="1"/>
  <c r="I255" i="15" s="1"/>
  <c r="K255" i="15" l="1"/>
  <c r="M255" i="15" s="1"/>
  <c r="H255" i="15"/>
  <c r="J255" i="15"/>
  <c r="L255" i="15"/>
  <c r="O255" i="15" l="1"/>
  <c r="I256" i="15" s="1"/>
  <c r="H256" i="15" l="1"/>
  <c r="K256" i="15"/>
  <c r="J256" i="15"/>
  <c r="M256" i="15" l="1"/>
  <c r="O256" i="15" s="1"/>
  <c r="I257" i="15" s="1"/>
  <c r="L256" i="15"/>
  <c r="H257" i="15" l="1"/>
  <c r="J257" i="15"/>
  <c r="K257" i="15"/>
  <c r="L257" i="15" l="1"/>
  <c r="M257" i="15" s="1"/>
  <c r="O257" i="15" s="1"/>
  <c r="I258" i="15" s="1"/>
  <c r="K258" i="15" l="1"/>
  <c r="H258" i="15"/>
  <c r="J258" i="15"/>
  <c r="L258" i="15" s="1"/>
  <c r="M258" i="15" s="1"/>
  <c r="O258" i="15" l="1"/>
  <c r="I259" i="15" s="1"/>
  <c r="J259" i="15" l="1"/>
  <c r="H259" i="15"/>
  <c r="K259" i="15"/>
  <c r="L259" i="15" l="1"/>
  <c r="M259" i="15" s="1"/>
  <c r="O259" i="15" s="1"/>
  <c r="I260" i="15" s="1"/>
  <c r="K260" i="15" l="1"/>
  <c r="J260" i="15"/>
  <c r="H260" i="15"/>
  <c r="L260" i="15" l="1"/>
  <c r="M260" i="15" s="1"/>
  <c r="O260" i="15" s="1"/>
  <c r="I261" i="15" s="1"/>
  <c r="H261" i="15" l="1"/>
  <c r="J261" i="15"/>
  <c r="K261" i="15"/>
  <c r="L261" i="15" l="1"/>
  <c r="M261" i="15" s="1"/>
  <c r="O261" i="15" s="1"/>
  <c r="I262" i="15" s="1"/>
  <c r="J262" i="15" l="1"/>
  <c r="H262" i="15"/>
  <c r="K262" i="15"/>
  <c r="L262" i="15" l="1"/>
  <c r="M262" i="15" s="1"/>
  <c r="O262" i="15" s="1"/>
  <c r="I263" i="15" s="1"/>
  <c r="J263" i="15" l="1"/>
  <c r="K263" i="15"/>
  <c r="M263" i="15" s="1"/>
  <c r="L263" i="15"/>
  <c r="H263" i="15"/>
  <c r="O263" i="15" l="1"/>
  <c r="I264" i="15" s="1"/>
  <c r="J264" i="15" l="1"/>
  <c r="H264" i="15"/>
  <c r="L264" i="15"/>
  <c r="K264" i="15"/>
  <c r="M264" i="15" s="1"/>
  <c r="O264" i="15" l="1"/>
  <c r="I265" i="15" s="1"/>
  <c r="H265" i="15" l="1"/>
  <c r="J265" i="15"/>
  <c r="K265" i="15"/>
  <c r="L265" i="15" l="1"/>
  <c r="M265" i="15" s="1"/>
  <c r="O265" i="15" s="1"/>
  <c r="I266" i="15" s="1"/>
  <c r="J266" i="15" l="1"/>
  <c r="K266" i="15"/>
  <c r="L266" i="15"/>
  <c r="M266" i="15" s="1"/>
  <c r="H266" i="15"/>
  <c r="O266" i="15" l="1"/>
  <c r="I267" i="15" s="1"/>
  <c r="K267" i="15" s="1"/>
  <c r="J267" i="15" l="1"/>
  <c r="H267" i="15"/>
  <c r="L267" i="15"/>
  <c r="M267" i="15" s="1"/>
  <c r="O267" i="15" s="1"/>
  <c r="I268" i="15" s="1"/>
  <c r="H268" i="15" l="1"/>
  <c r="K268" i="15"/>
  <c r="M268" i="15" s="1"/>
  <c r="J268" i="15"/>
  <c r="L268" i="15"/>
  <c r="O268" i="15" l="1"/>
  <c r="I269" i="15" s="1"/>
  <c r="K269" i="15" l="1"/>
  <c r="H269" i="15"/>
  <c r="J269" i="15"/>
  <c r="L269" i="15" l="1"/>
  <c r="M269" i="15" s="1"/>
  <c r="O269" i="15" s="1"/>
  <c r="I270" i="15" s="1"/>
  <c r="L270" i="15" l="1"/>
  <c r="J270" i="15"/>
  <c r="K270" i="15"/>
  <c r="M270" i="15" s="1"/>
  <c r="H270" i="15"/>
  <c r="O270" i="15" l="1"/>
  <c r="I271" i="15" s="1"/>
  <c r="H271" i="15" l="1"/>
  <c r="M271" i="15"/>
  <c r="L271" i="15"/>
  <c r="J271" i="15"/>
  <c r="K271" i="15"/>
  <c r="O271" i="15" l="1"/>
  <c r="I272" i="15" s="1"/>
  <c r="M272" i="15" s="1"/>
  <c r="J272" i="15" l="1"/>
  <c r="O272" i="15" s="1"/>
  <c r="I273" i="15" s="1"/>
  <c r="L273" i="15" s="1"/>
  <c r="K272" i="15"/>
  <c r="L272" i="15"/>
  <c r="H272" i="15"/>
  <c r="K273" i="15" l="1"/>
  <c r="H273" i="15"/>
  <c r="J273" i="15"/>
  <c r="M273" i="15"/>
  <c r="O273" i="15" s="1"/>
  <c r="I274" i="15" s="1"/>
  <c r="L274" i="15" l="1"/>
  <c r="H274" i="15"/>
  <c r="M274" i="15"/>
  <c r="J274" i="15"/>
  <c r="K274" i="15"/>
  <c r="O274" i="15" l="1"/>
  <c r="I275" i="15" s="1"/>
  <c r="J275" i="15" l="1"/>
  <c r="K275" i="15"/>
  <c r="L275" i="15"/>
  <c r="M275" i="15"/>
  <c r="H275" i="15"/>
  <c r="O275" i="15" l="1"/>
  <c r="I276" i="15" s="1"/>
  <c r="L276" i="15" s="1"/>
  <c r="K276" i="15" l="1"/>
  <c r="M276" i="15"/>
  <c r="H276" i="15"/>
  <c r="J276" i="15"/>
  <c r="O276" i="15" s="1"/>
  <c r="I277" i="15" s="1"/>
  <c r="L277" i="15" s="1"/>
  <c r="K277" i="15" l="1"/>
  <c r="H277" i="15"/>
  <c r="M277" i="15"/>
  <c r="J277" i="15"/>
  <c r="O277" i="15" l="1"/>
  <c r="I278" i="15" s="1"/>
  <c r="M278" i="15" s="1"/>
  <c r="L278" i="15" l="1"/>
  <c r="K278" i="15"/>
  <c r="J278" i="15"/>
  <c r="O278" i="15" s="1"/>
  <c r="I279" i="15" s="1"/>
  <c r="L279" i="15" s="1"/>
  <c r="H278" i="15"/>
  <c r="J279" i="15" l="1"/>
  <c r="M279" i="15"/>
  <c r="H279" i="15"/>
  <c r="K279" i="15"/>
  <c r="O279" i="15" l="1"/>
  <c r="I280" i="15" s="1"/>
  <c r="H280" i="15" l="1"/>
  <c r="J280" i="15"/>
  <c r="M280" i="15"/>
  <c r="L280" i="15"/>
  <c r="K280" i="15"/>
  <c r="O280" i="15" l="1"/>
  <c r="I281" i="15" s="1"/>
  <c r="J281" i="15" l="1"/>
  <c r="K281" i="15"/>
  <c r="H281" i="15"/>
  <c r="M281" i="15"/>
  <c r="L281" i="15"/>
  <c r="O281" i="15" l="1"/>
  <c r="I282" i="15" s="1"/>
  <c r="J282" i="15" l="1"/>
  <c r="K282" i="15"/>
  <c r="L282" i="15"/>
  <c r="M282" i="15"/>
  <c r="H282" i="15"/>
  <c r="O282" i="15" l="1"/>
  <c r="I283" i="15" s="1"/>
  <c r="K283" i="15" s="1"/>
  <c r="J283" i="15" l="1"/>
  <c r="L283" i="15"/>
  <c r="M283" i="15"/>
  <c r="O283" i="15" s="1"/>
  <c r="I284" i="15" s="1"/>
  <c r="H283" i="15"/>
  <c r="L284" i="15" l="1"/>
  <c r="K284" i="15"/>
  <c r="J284" i="15"/>
  <c r="H284" i="15"/>
  <c r="M284" i="15"/>
  <c r="O284" i="15" l="1"/>
  <c r="I285" i="15" s="1"/>
  <c r="L285" i="15" s="1"/>
  <c r="J285" i="15" l="1"/>
  <c r="K285" i="15"/>
  <c r="H285" i="15"/>
  <c r="M285" i="15"/>
  <c r="O285" i="15" l="1"/>
  <c r="I286" i="15" s="1"/>
  <c r="K286" i="15" s="1"/>
  <c r="H286" i="15" l="1"/>
  <c r="L286" i="15"/>
  <c r="J286" i="15"/>
  <c r="M286" i="15"/>
  <c r="O286" i="15" l="1"/>
  <c r="I287" i="15" s="1"/>
  <c r="H287" i="15" s="1"/>
  <c r="K287" i="15" l="1"/>
  <c r="J287" i="15"/>
  <c r="M287" i="15"/>
  <c r="L287" i="15"/>
  <c r="O287" i="15" l="1"/>
  <c r="I288" i="15" s="1"/>
  <c r="L288" i="15" l="1"/>
  <c r="H288" i="15"/>
  <c r="K288" i="15"/>
  <c r="J288" i="15"/>
  <c r="O288" i="15" s="1"/>
  <c r="I289" i="15" s="1"/>
  <c r="L289" i="15" s="1"/>
  <c r="M288" i="15"/>
  <c r="J289" i="15" l="1"/>
  <c r="M289" i="15"/>
  <c r="O289" i="15" s="1"/>
  <c r="I290" i="15" s="1"/>
  <c r="J290" i="15" s="1"/>
  <c r="K289" i="15"/>
  <c r="H289" i="15"/>
  <c r="K290" i="15" l="1"/>
  <c r="M290" i="15"/>
  <c r="O290" i="15" s="1"/>
  <c r="I291" i="15" s="1"/>
  <c r="J291" i="15" s="1"/>
  <c r="L290" i="15"/>
  <c r="H290" i="15"/>
  <c r="M291" i="15" l="1"/>
  <c r="O291" i="15" s="1"/>
  <c r="I292" i="15" s="1"/>
  <c r="H292" i="15" s="1"/>
  <c r="K291" i="15"/>
  <c r="L291" i="15"/>
  <c r="H291" i="15"/>
  <c r="M292" i="15" l="1"/>
  <c r="J292" i="15"/>
  <c r="L292" i="15"/>
  <c r="K292" i="15"/>
  <c r="O292" i="15" l="1"/>
  <c r="I293" i="15" s="1"/>
  <c r="J293" i="15" s="1"/>
  <c r="K293" i="15" l="1"/>
  <c r="L293" i="15"/>
  <c r="M293" i="15"/>
  <c r="O293" i="15" s="1"/>
  <c r="I294" i="15" s="1"/>
  <c r="H293" i="15"/>
  <c r="L294" i="15" l="1"/>
  <c r="M294" i="15"/>
  <c r="J294" i="15"/>
  <c r="K294" i="15"/>
  <c r="H294" i="15"/>
  <c r="O294" i="15" l="1"/>
  <c r="I295" i="15" s="1"/>
  <c r="M295" i="15" l="1"/>
  <c r="H295" i="15"/>
  <c r="J295" i="15"/>
  <c r="L295" i="15"/>
  <c r="K295" i="15"/>
  <c r="O295" i="15" l="1"/>
  <c r="I296" i="15" s="1"/>
  <c r="K296" i="15" l="1"/>
  <c r="H296" i="15"/>
  <c r="J296" i="15"/>
  <c r="M296" i="15"/>
  <c r="L296" i="15"/>
  <c r="O296" i="15" l="1"/>
  <c r="I297" i="15" s="1"/>
  <c r="J297" i="15" l="1"/>
  <c r="H297" i="15"/>
  <c r="M297" i="15"/>
  <c r="L297" i="15"/>
  <c r="K297" i="15"/>
  <c r="O297" i="15" l="1"/>
  <c r="I298" i="15" s="1"/>
  <c r="K298" i="15" s="1"/>
  <c r="L298" i="15" l="1"/>
  <c r="H298" i="15"/>
  <c r="J298" i="15"/>
  <c r="M298" i="15"/>
  <c r="O298" i="15" l="1"/>
  <c r="I299" i="15" s="1"/>
  <c r="L299" i="15" s="1"/>
  <c r="H299" i="15" l="1"/>
  <c r="J299" i="15"/>
  <c r="K299" i="15"/>
  <c r="M299" i="15"/>
  <c r="O299" i="15" l="1"/>
  <c r="I300" i="15" s="1"/>
  <c r="J300" i="15" s="1"/>
  <c r="H300" i="15" l="1"/>
  <c r="K300" i="15"/>
  <c r="M300" i="15"/>
  <c r="O300" i="15" s="1"/>
  <c r="I301" i="15" s="1"/>
  <c r="L300" i="15"/>
  <c r="L301" i="15" l="1"/>
  <c r="K301" i="15"/>
  <c r="J301" i="15"/>
  <c r="H301" i="15"/>
  <c r="M301" i="15"/>
  <c r="O301" i="15" l="1"/>
  <c r="I302" i="15" s="1"/>
  <c r="L302" i="15" s="1"/>
  <c r="K302" i="15" l="1"/>
  <c r="H302" i="15"/>
  <c r="J302" i="15"/>
  <c r="M302" i="15"/>
  <c r="O302" i="15" l="1"/>
  <c r="I303" i="15" s="1"/>
  <c r="H303" i="15" l="1"/>
  <c r="J303" i="15"/>
  <c r="M303" i="15"/>
  <c r="L303" i="15"/>
  <c r="K303" i="15"/>
  <c r="O303" i="15" l="1"/>
  <c r="I304" i="15" s="1"/>
  <c r="H304" i="15" s="1"/>
  <c r="J304" i="15" l="1"/>
  <c r="M304" i="15"/>
  <c r="K304" i="15"/>
  <c r="L304" i="15"/>
  <c r="O304" i="15" l="1"/>
  <c r="I305" i="15" s="1"/>
  <c r="L305" i="15" s="1"/>
  <c r="J305" i="15" l="1"/>
  <c r="M305" i="15"/>
  <c r="K305" i="15"/>
  <c r="H305" i="15"/>
  <c r="O305" i="15" l="1"/>
  <c r="I306" i="15" s="1"/>
  <c r="J306" i="15" l="1"/>
  <c r="M306" i="15"/>
  <c r="O306" i="15" s="1"/>
  <c r="I307" i="15" s="1"/>
  <c r="H306" i="15"/>
  <c r="K306" i="15"/>
  <c r="L306" i="15"/>
  <c r="M307" i="15" l="1"/>
  <c r="H307" i="15"/>
  <c r="K307" i="15"/>
  <c r="L307" i="15"/>
  <c r="J307" i="15"/>
  <c r="O307" i="15" s="1"/>
  <c r="I308" i="15" s="1"/>
  <c r="L308" i="15" s="1"/>
  <c r="K308" i="15" l="1"/>
  <c r="H308" i="15"/>
  <c r="M308" i="15"/>
  <c r="J308" i="15"/>
  <c r="O308" i="15" l="1"/>
  <c r="I309" i="15" s="1"/>
  <c r="M309" i="15" s="1"/>
  <c r="K309" i="15" l="1"/>
  <c r="L309" i="15"/>
  <c r="J309" i="15"/>
  <c r="O309" i="15" s="1"/>
  <c r="I310" i="15" s="1"/>
  <c r="M310" i="15" s="1"/>
  <c r="H309" i="15"/>
  <c r="H310" i="15" l="1"/>
  <c r="K310" i="15"/>
  <c r="J310" i="15"/>
  <c r="O310" i="15" s="1"/>
  <c r="I311" i="15" s="1"/>
  <c r="H311" i="15" s="1"/>
  <c r="L310" i="15"/>
  <c r="K311" i="15" l="1"/>
  <c r="L311" i="15"/>
  <c r="M311" i="15"/>
  <c r="J311" i="15"/>
  <c r="O311" i="15" l="1"/>
  <c r="I312" i="15" s="1"/>
  <c r="H312" i="15" l="1"/>
  <c r="L312" i="15"/>
  <c r="M312" i="15"/>
  <c r="J312" i="15"/>
  <c r="K312" i="15"/>
  <c r="O312" i="15" l="1"/>
  <c r="I313" i="15" s="1"/>
  <c r="K313" i="15" s="1"/>
  <c r="L313" i="15" l="1"/>
  <c r="H313" i="15"/>
  <c r="M313" i="15"/>
  <c r="J313" i="15"/>
  <c r="O313" i="15" l="1"/>
  <c r="I314" i="15" s="1"/>
  <c r="J314" i="15" l="1"/>
  <c r="K314" i="15"/>
  <c r="L314" i="15"/>
  <c r="H314" i="15"/>
  <c r="M314" i="15"/>
  <c r="O314" i="15" l="1"/>
  <c r="I315" i="15" s="1"/>
  <c r="H315" i="15" l="1"/>
  <c r="L315" i="15"/>
  <c r="K315" i="15"/>
  <c r="J315" i="15"/>
  <c r="O315" i="15" s="1"/>
  <c r="I316" i="15" s="1"/>
  <c r="H316" i="15" s="1"/>
  <c r="M315" i="15"/>
  <c r="M316" i="15" l="1"/>
  <c r="J316" i="15"/>
  <c r="O316" i="15" s="1"/>
  <c r="I317" i="15" s="1"/>
  <c r="H317" i="15" s="1"/>
  <c r="K316" i="15"/>
  <c r="L316" i="15"/>
  <c r="M317" i="15" l="1"/>
  <c r="J317" i="15"/>
  <c r="K317" i="15"/>
  <c r="L317" i="15"/>
  <c r="O317" i="15" l="1"/>
  <c r="I318" i="15" s="1"/>
  <c r="M318" i="15" s="1"/>
  <c r="K318" i="15" l="1"/>
  <c r="J318" i="15"/>
  <c r="O318" i="15" s="1"/>
  <c r="I319" i="15" s="1"/>
  <c r="L319" i="15" s="1"/>
  <c r="H318" i="15"/>
  <c r="L318" i="15"/>
  <c r="K319" i="15" l="1"/>
  <c r="M319" i="15"/>
  <c r="J319" i="15"/>
  <c r="O319" i="15" s="1"/>
  <c r="I320" i="15" s="1"/>
  <c r="J320" i="15" s="1"/>
  <c r="H319" i="15"/>
  <c r="H320" i="15" l="1"/>
  <c r="L320" i="15"/>
  <c r="K320" i="15"/>
  <c r="M320" i="15"/>
  <c r="O320" i="15" s="1"/>
  <c r="I321" i="15" s="1"/>
  <c r="K321" i="15" s="1"/>
  <c r="H321" i="15" l="1"/>
  <c r="M321" i="15"/>
  <c r="J321" i="15"/>
  <c r="L321" i="15"/>
  <c r="O321" i="15" l="1"/>
  <c r="I322" i="15" s="1"/>
  <c r="K322" i="15" s="1"/>
  <c r="J322" i="15" l="1"/>
  <c r="H322" i="15"/>
  <c r="M322" i="15"/>
  <c r="O322" i="15" s="1"/>
  <c r="I323" i="15" s="1"/>
  <c r="J323" i="15" s="1"/>
  <c r="L322" i="15"/>
  <c r="M323" i="15" l="1"/>
  <c r="H323" i="15"/>
  <c r="K323" i="15"/>
  <c r="L323" i="15"/>
  <c r="O323" i="15"/>
  <c r="I324" i="15" s="1"/>
  <c r="H324" i="15" l="1"/>
  <c r="J324" i="15"/>
  <c r="L324" i="15"/>
  <c r="M324" i="15"/>
  <c r="K324" i="15"/>
  <c r="O324" i="15" l="1"/>
  <c r="I325" i="15" s="1"/>
  <c r="H325" i="15" l="1"/>
  <c r="M325" i="15"/>
  <c r="J325" i="15"/>
  <c r="L325" i="15"/>
  <c r="K325" i="15"/>
  <c r="O325" i="15" l="1"/>
  <c r="I326" i="15" s="1"/>
  <c r="K326" i="15" l="1"/>
  <c r="J326" i="15"/>
  <c r="H326" i="15"/>
  <c r="M326" i="15"/>
  <c r="L326" i="15"/>
  <c r="O326" i="15" l="1"/>
  <c r="I327" i="15" s="1"/>
  <c r="L327" i="15" s="1"/>
  <c r="K327" i="15" l="1"/>
  <c r="J327" i="15"/>
  <c r="M327" i="15"/>
  <c r="H327" i="15"/>
  <c r="O327" i="15" l="1"/>
  <c r="I328" i="15" s="1"/>
  <c r="H328" i="15" l="1"/>
  <c r="M328" i="15"/>
  <c r="K328" i="15"/>
  <c r="L328" i="15"/>
  <c r="J328" i="15"/>
  <c r="O328" i="15" s="1"/>
  <c r="I329" i="15" s="1"/>
  <c r="L329" i="15" l="1"/>
  <c r="H329" i="15"/>
  <c r="K329" i="15"/>
  <c r="M329" i="15"/>
  <c r="J329" i="15"/>
  <c r="O329" i="15" l="1"/>
  <c r="I330" i="15" s="1"/>
  <c r="J330" i="15" l="1"/>
  <c r="H330" i="15"/>
  <c r="K330" i="15"/>
  <c r="M330" i="15"/>
  <c r="O330" i="15" s="1"/>
  <c r="I331" i="15" s="1"/>
  <c r="L330" i="15"/>
  <c r="L331" i="15" l="1"/>
  <c r="M331" i="15"/>
  <c r="K331" i="15"/>
  <c r="J331" i="15"/>
  <c r="O331" i="15" s="1"/>
  <c r="I332" i="15" s="1"/>
  <c r="H331" i="15"/>
  <c r="K332" i="15" l="1"/>
  <c r="L332" i="15"/>
  <c r="H332" i="15"/>
  <c r="J332" i="15"/>
  <c r="O332" i="15" s="1"/>
  <c r="I333" i="15" s="1"/>
  <c r="K333" i="15" s="1"/>
  <c r="M332" i="15"/>
  <c r="H333" i="15" l="1"/>
  <c r="L333" i="15"/>
  <c r="M333" i="15"/>
  <c r="J333" i="15"/>
  <c r="O333" i="15"/>
  <c r="I334" i="15" s="1"/>
  <c r="J334" i="15" l="1"/>
  <c r="H334" i="15"/>
  <c r="L334" i="15"/>
  <c r="K334" i="15"/>
  <c r="M334" i="15"/>
  <c r="O334" i="15" s="1"/>
  <c r="I335" i="15" s="1"/>
  <c r="K335" i="15" l="1"/>
  <c r="H335" i="15"/>
  <c r="M335" i="15"/>
  <c r="L335" i="15"/>
  <c r="J335" i="15"/>
  <c r="O335" i="15" l="1"/>
  <c r="I336" i="15" s="1"/>
  <c r="M336" i="15" s="1"/>
  <c r="J336" i="15" l="1"/>
  <c r="O336" i="15" s="1"/>
  <c r="I337" i="15" s="1"/>
  <c r="M337" i="15" s="1"/>
  <c r="K336" i="15"/>
  <c r="L336" i="15"/>
  <c r="H336" i="15"/>
  <c r="J337" i="15" l="1"/>
  <c r="O337" i="15" s="1"/>
  <c r="I338" i="15" s="1"/>
  <c r="L338" i="15" s="1"/>
  <c r="K337" i="15"/>
  <c r="H337" i="15"/>
  <c r="L337" i="15"/>
  <c r="K338" i="15" l="1"/>
  <c r="M338" i="15"/>
  <c r="H338" i="15"/>
  <c r="J338" i="15"/>
  <c r="O338" i="15" s="1"/>
  <c r="I339" i="15" s="1"/>
  <c r="K339" i="15" s="1"/>
  <c r="H339" i="15" l="1"/>
  <c r="M339" i="15"/>
  <c r="L339" i="15"/>
  <c r="J339" i="15"/>
  <c r="O339" i="15" s="1"/>
  <c r="I340" i="15" s="1"/>
  <c r="J340" i="15" s="1"/>
  <c r="H340" i="15" l="1"/>
  <c r="K340" i="15"/>
  <c r="L340" i="15"/>
  <c r="M340" i="15"/>
  <c r="O340" i="15" s="1"/>
  <c r="I341" i="15" s="1"/>
  <c r="J341" i="15" s="1"/>
  <c r="K341" i="15" l="1"/>
  <c r="L341" i="15"/>
  <c r="M341" i="15"/>
  <c r="O341" i="15" s="1"/>
  <c r="I342" i="15" s="1"/>
  <c r="K342" i="15" s="1"/>
  <c r="H341" i="15"/>
  <c r="L342" i="15" l="1"/>
  <c r="M342" i="15"/>
  <c r="H342" i="15"/>
  <c r="J342" i="15"/>
  <c r="O342" i="15" l="1"/>
  <c r="I343" i="15" s="1"/>
  <c r="M343" i="15" s="1"/>
  <c r="K343" i="15" l="1"/>
  <c r="J343" i="15"/>
  <c r="O343" i="15" s="1"/>
  <c r="I344" i="15" s="1"/>
  <c r="L344" i="15" s="1"/>
  <c r="H343" i="15"/>
  <c r="L343" i="15"/>
  <c r="K344" i="15" l="1"/>
  <c r="M344" i="15"/>
  <c r="H344" i="15"/>
  <c r="J344" i="15"/>
  <c r="O344" i="15" l="1"/>
  <c r="I345" i="15" s="1"/>
  <c r="M345" i="15" s="1"/>
  <c r="L345" i="15" l="1"/>
  <c r="K345" i="15"/>
  <c r="H345" i="15"/>
  <c r="J345" i="15"/>
  <c r="O345" i="15" s="1"/>
  <c r="I346" i="15" s="1"/>
  <c r="K346" i="15" s="1"/>
  <c r="J346" i="15" l="1"/>
  <c r="M346" i="15"/>
  <c r="H346" i="15"/>
  <c r="L346" i="15"/>
  <c r="O346" i="15" l="1"/>
  <c r="I347" i="15" s="1"/>
  <c r="L347" i="15" l="1"/>
  <c r="H347" i="15"/>
  <c r="M347" i="15"/>
  <c r="K347" i="15"/>
  <c r="J347" i="15"/>
  <c r="O347" i="15" l="1"/>
  <c r="I348" i="15" s="1"/>
  <c r="L348" i="15" l="1"/>
  <c r="M348" i="15"/>
  <c r="H348" i="15"/>
  <c r="J348" i="15"/>
  <c r="K348" i="15"/>
  <c r="O348" i="15" l="1"/>
  <c r="I349" i="15" s="1"/>
  <c r="H349" i="15" l="1"/>
  <c r="J349" i="15"/>
  <c r="L349" i="15"/>
  <c r="K349" i="15"/>
  <c r="M349" i="15"/>
  <c r="O349" i="15" l="1"/>
  <c r="I350" i="15" s="1"/>
  <c r="K350" i="15" s="1"/>
  <c r="M350" i="15" l="1"/>
  <c r="J350" i="15"/>
  <c r="H350" i="15"/>
  <c r="L350" i="15"/>
  <c r="O350" i="15" l="1"/>
  <c r="I351" i="15" s="1"/>
  <c r="M351" i="15" s="1"/>
  <c r="H351" i="15" l="1"/>
  <c r="J351" i="15"/>
  <c r="O351" i="15" s="1"/>
  <c r="I352" i="15" s="1"/>
  <c r="L351" i="15"/>
  <c r="K351" i="15"/>
  <c r="J352" i="15" l="1"/>
  <c r="H352" i="15"/>
  <c r="L352" i="15"/>
  <c r="M352" i="15"/>
  <c r="K352" i="15"/>
  <c r="O352" i="15" l="1"/>
  <c r="I353" i="15" s="1"/>
  <c r="H353" i="15" s="1"/>
  <c r="M353" i="15" l="1"/>
  <c r="J353" i="15"/>
  <c r="O353" i="15" s="1"/>
  <c r="I354" i="15" s="1"/>
  <c r="M354" i="15" s="1"/>
  <c r="K353" i="15"/>
  <c r="L353" i="15"/>
  <c r="H354" i="15" l="1"/>
  <c r="J354" i="15"/>
  <c r="O354" i="15" s="1"/>
  <c r="I355" i="15" s="1"/>
  <c r="K355" i="15" s="1"/>
  <c r="L354" i="15"/>
  <c r="K354" i="15"/>
  <c r="M355" i="15" l="1"/>
  <c r="H355" i="15"/>
  <c r="L355" i="15"/>
  <c r="J355" i="15"/>
  <c r="O355" i="15" l="1"/>
  <c r="I356" i="15" s="1"/>
  <c r="H356" i="15" l="1"/>
  <c r="K356" i="15"/>
  <c r="L356" i="15"/>
  <c r="M356" i="15"/>
  <c r="J356" i="15"/>
  <c r="O356" i="15" l="1"/>
  <c r="I357" i="15" s="1"/>
  <c r="L357" i="15" l="1"/>
  <c r="H357" i="15"/>
  <c r="M357" i="15"/>
  <c r="K357" i="15"/>
  <c r="J357" i="15"/>
  <c r="O357" i="15" l="1"/>
  <c r="I358" i="15" s="1"/>
  <c r="K358" i="15" l="1"/>
  <c r="H358" i="15"/>
  <c r="L358" i="15"/>
  <c r="J358" i="15"/>
  <c r="M358" i="15"/>
  <c r="O358" i="15" l="1"/>
  <c r="I359" i="15" s="1"/>
  <c r="M359" i="15" s="1"/>
  <c r="H359" i="15" l="1"/>
  <c r="L359" i="15"/>
  <c r="J359" i="15"/>
  <c r="O359" i="15" s="1"/>
  <c r="I360" i="15" s="1"/>
  <c r="K360" i="15" s="1"/>
  <c r="K359" i="15"/>
  <c r="M360" i="15" l="1"/>
  <c r="H360" i="15"/>
  <c r="L360" i="15"/>
  <c r="J360" i="15"/>
  <c r="O360" i="15" l="1"/>
  <c r="I361" i="15" s="1"/>
  <c r="J361" i="15" l="1"/>
  <c r="M361" i="15"/>
  <c r="O361" i="15" s="1"/>
  <c r="I362" i="15" s="1"/>
  <c r="K361" i="15"/>
  <c r="L361" i="15"/>
  <c r="H361" i="15"/>
  <c r="M362" i="15" l="1"/>
  <c r="K362" i="15"/>
  <c r="H362" i="15"/>
  <c r="L362" i="15"/>
  <c r="J362" i="15"/>
  <c r="O362" i="15" l="1"/>
  <c r="I363" i="15" s="1"/>
  <c r="K363" i="15" s="1"/>
  <c r="L363" i="15" l="1"/>
  <c r="H363" i="15"/>
  <c r="J363" i="15"/>
  <c r="M363" i="15"/>
  <c r="O363" i="15" l="1"/>
  <c r="I364" i="15" s="1"/>
  <c r="M364" i="15" s="1"/>
  <c r="L364" i="15" l="1"/>
  <c r="H364" i="15"/>
  <c r="K364" i="15"/>
  <c r="J364" i="15"/>
  <c r="O364" i="15" s="1"/>
  <c r="I365" i="15" s="1"/>
  <c r="L365" i="15" s="1"/>
  <c r="K365" i="15" l="1"/>
  <c r="H365" i="15"/>
  <c r="M365" i="15"/>
  <c r="J365" i="15"/>
  <c r="O365" i="15" l="1"/>
  <c r="I366" i="15" s="1"/>
  <c r="H366" i="15" s="1"/>
  <c r="M366" i="15" l="1"/>
  <c r="L366" i="15"/>
  <c r="K366" i="15"/>
  <c r="J366" i="15"/>
  <c r="O366" i="15" l="1"/>
  <c r="I367" i="15" s="1"/>
  <c r="L367" i="15" s="1"/>
  <c r="K367" i="15" l="1"/>
  <c r="H367" i="15"/>
  <c r="M367" i="15"/>
  <c r="J367" i="15"/>
  <c r="O367" i="15" s="1"/>
  <c r="I368" i="15" s="1"/>
  <c r="H368" i="15" s="1"/>
  <c r="L368" i="15" l="1"/>
  <c r="J368" i="15"/>
  <c r="K368" i="15"/>
  <c r="M368" i="15"/>
  <c r="O368" i="15" l="1"/>
  <c r="I369" i="15" s="1"/>
  <c r="H369" i="15" s="1"/>
  <c r="M369" i="15" l="1"/>
  <c r="K369" i="15"/>
  <c r="J369" i="15"/>
  <c r="O369" i="15" s="1"/>
  <c r="I370" i="15" s="1"/>
  <c r="H370" i="15" s="1"/>
  <c r="L369" i="15"/>
  <c r="K370" i="15" l="1"/>
  <c r="L370" i="15"/>
  <c r="M370" i="15"/>
  <c r="J370" i="15"/>
  <c r="O370" i="15" s="1"/>
  <c r="I371" i="15" s="1"/>
  <c r="K371" i="15" s="1"/>
  <c r="H371" i="15" l="1"/>
  <c r="L371" i="15"/>
  <c r="J371" i="15"/>
  <c r="M371" i="15"/>
  <c r="O371" i="15" l="1"/>
  <c r="I372" i="15" s="1"/>
  <c r="L372" i="15" s="1"/>
  <c r="K372" i="15" l="1"/>
  <c r="J372" i="15"/>
  <c r="M372" i="15"/>
  <c r="H372" i="15"/>
  <c r="O372" i="15" l="1"/>
  <c r="I373" i="15" s="1"/>
  <c r="K373" i="15" s="1"/>
  <c r="M373" i="15" l="1"/>
  <c r="H373" i="15"/>
  <c r="L373" i="15"/>
  <c r="J373" i="15"/>
  <c r="O373" i="15" s="1"/>
  <c r="I374" i="15" s="1"/>
  <c r="K374" i="15" s="1"/>
  <c r="L374" i="15" l="1"/>
  <c r="M374" i="15"/>
  <c r="H374" i="15"/>
  <c r="J374" i="15"/>
  <c r="O374" i="15" l="1"/>
  <c r="I375" i="15" s="1"/>
  <c r="K375" i="15" s="1"/>
  <c r="H375" i="15" l="1"/>
  <c r="L375" i="15"/>
  <c r="J375" i="15"/>
  <c r="M375" i="15"/>
  <c r="O375" i="15" s="1"/>
  <c r="I376" i="15" s="1"/>
  <c r="K376" i="15" s="1"/>
  <c r="M376" i="15" l="1"/>
  <c r="H376" i="15"/>
  <c r="J376" i="15"/>
  <c r="L376" i="15"/>
  <c r="O376" i="15" l="1"/>
  <c r="I377" i="15" s="1"/>
  <c r="H377" i="15" s="1"/>
  <c r="J377" i="15" l="1"/>
  <c r="L377" i="15"/>
  <c r="M377" i="15"/>
  <c r="O377" i="15" s="1"/>
  <c r="I378" i="15" s="1"/>
  <c r="K377" i="15"/>
  <c r="M378" i="15" l="1"/>
  <c r="H378" i="15"/>
  <c r="L378" i="15"/>
  <c r="J378" i="15"/>
  <c r="O378" i="15" s="1"/>
  <c r="I379" i="15" s="1"/>
  <c r="M379" i="15" s="1"/>
  <c r="K378" i="15"/>
  <c r="J379" i="15" l="1"/>
  <c r="O379" i="15" s="1"/>
  <c r="I380" i="15" s="1"/>
  <c r="M380" i="15" s="1"/>
  <c r="H379" i="15"/>
  <c r="L379" i="15"/>
  <c r="K379" i="15"/>
  <c r="K380" i="15" l="1"/>
  <c r="L380" i="15"/>
  <c r="J380" i="15"/>
  <c r="O380" i="15" s="1"/>
  <c r="I381" i="15" s="1"/>
  <c r="H381" i="15" s="1"/>
  <c r="H380" i="15"/>
  <c r="M381" i="15" l="1"/>
  <c r="J381" i="15"/>
  <c r="O381" i="15" s="1"/>
  <c r="I382" i="15" s="1"/>
  <c r="J382" i="15" s="1"/>
  <c r="K381" i="15"/>
  <c r="L381" i="15"/>
  <c r="H382" i="15" l="1"/>
  <c r="L382" i="15"/>
  <c r="K382" i="15"/>
  <c r="M382" i="15"/>
  <c r="O382" i="15" s="1"/>
  <c r="I383" i="15" s="1"/>
  <c r="L383" i="15" l="1"/>
  <c r="K383" i="15"/>
  <c r="J383" i="15"/>
  <c r="M383" i="15"/>
  <c r="H383" i="15"/>
  <c r="O383" i="15" l="1"/>
  <c r="I384" i="15" s="1"/>
  <c r="J384" i="15" l="1"/>
  <c r="H384" i="15"/>
  <c r="K384" i="15"/>
  <c r="M384" i="15"/>
  <c r="O384" i="15" s="1"/>
  <c r="I385" i="15" s="1"/>
  <c r="L384" i="15"/>
  <c r="L385" i="15" l="1"/>
  <c r="M385" i="15"/>
  <c r="H385" i="15"/>
  <c r="J385" i="15"/>
  <c r="K385" i="15"/>
  <c r="O385" i="15" l="1"/>
  <c r="I386" i="15" s="1"/>
  <c r="H386" i="15" s="1"/>
  <c r="K386" i="15" l="1"/>
  <c r="M386" i="15"/>
  <c r="L386" i="15"/>
  <c r="J386" i="15"/>
  <c r="O386" i="15" l="1"/>
  <c r="I387" i="15" s="1"/>
  <c r="H387" i="15" s="1"/>
  <c r="M387" i="15" l="1"/>
  <c r="L387" i="15"/>
  <c r="K387" i="15"/>
  <c r="J387" i="15"/>
  <c r="O387" i="15" s="1"/>
  <c r="I388" i="15" s="1"/>
  <c r="M388" i="15" l="1"/>
  <c r="L388" i="15"/>
  <c r="J388" i="15"/>
  <c r="K388" i="15"/>
  <c r="H388" i="15"/>
  <c r="O388" i="15" l="1"/>
  <c r="I389" i="15" s="1"/>
  <c r="H389" i="15" s="1"/>
  <c r="L389" i="15" l="1"/>
  <c r="K389" i="15"/>
  <c r="J389" i="15"/>
  <c r="M389" i="15"/>
  <c r="O389" i="15" l="1"/>
  <c r="I390" i="15" s="1"/>
  <c r="H390" i="15" l="1"/>
  <c r="L390" i="15"/>
  <c r="K390" i="15"/>
  <c r="M390" i="15"/>
  <c r="J390" i="15"/>
  <c r="O390" i="15" l="1"/>
  <c r="I391" i="15" s="1"/>
  <c r="L391" i="15" l="1"/>
  <c r="M391" i="15"/>
  <c r="H391" i="15"/>
  <c r="J391" i="15"/>
  <c r="K391" i="15"/>
  <c r="O391" i="15" l="1"/>
  <c r="I392" i="15" s="1"/>
  <c r="H392" i="15" s="1"/>
  <c r="L392" i="15" l="1"/>
  <c r="M392" i="15"/>
  <c r="J392" i="15"/>
  <c r="O392" i="15" s="1"/>
  <c r="I393" i="15" s="1"/>
  <c r="K393" i="15" s="1"/>
  <c r="K392" i="15"/>
  <c r="L393" i="15" l="1"/>
  <c r="H393" i="15"/>
  <c r="J393" i="15"/>
  <c r="M393" i="15"/>
  <c r="O393" i="15" l="1"/>
  <c r="I394" i="15" s="1"/>
  <c r="K394" i="15" l="1"/>
  <c r="M394" i="15"/>
  <c r="L394" i="15"/>
  <c r="J394" i="15"/>
  <c r="H394" i="15"/>
  <c r="O394" i="15" l="1"/>
  <c r="I395" i="15" s="1"/>
  <c r="M395" i="15" l="1"/>
  <c r="J395" i="15"/>
  <c r="O395" i="15" s="1"/>
  <c r="I396" i="15" s="1"/>
  <c r="K395" i="15"/>
  <c r="L395" i="15"/>
  <c r="H395" i="15"/>
  <c r="M396" i="15" l="1"/>
  <c r="K396" i="15"/>
  <c r="H396" i="15"/>
  <c r="J396" i="15"/>
  <c r="O396" i="15" s="1"/>
  <c r="I397" i="15" s="1"/>
  <c r="L396" i="15"/>
  <c r="K397" i="15" l="1"/>
  <c r="H397" i="15"/>
  <c r="J397" i="15"/>
  <c r="O397" i="15" s="1"/>
  <c r="I398" i="15" s="1"/>
  <c r="L398" i="15" s="1"/>
  <c r="L397" i="15"/>
  <c r="M397" i="15"/>
  <c r="J398" i="15" l="1"/>
  <c r="K398" i="15"/>
  <c r="M398" i="15"/>
  <c r="O398" i="15" s="1"/>
  <c r="I399" i="15" s="1"/>
  <c r="H398" i="15"/>
  <c r="L399" i="15" l="1"/>
  <c r="K399" i="15"/>
  <c r="H399" i="15"/>
  <c r="M399" i="15"/>
  <c r="J399" i="15"/>
  <c r="O399" i="15" l="1"/>
  <c r="I400" i="15" s="1"/>
  <c r="J400" i="15" l="1"/>
  <c r="L400" i="15"/>
  <c r="M400" i="15"/>
  <c r="O400" i="15" s="1"/>
  <c r="I401" i="15" s="1"/>
  <c r="K400" i="15"/>
  <c r="H400" i="15"/>
  <c r="J401" i="15" l="1"/>
  <c r="K401" i="15"/>
  <c r="H401" i="15"/>
  <c r="M401" i="15"/>
  <c r="O401" i="15" s="1"/>
  <c r="I402" i="15" s="1"/>
  <c r="L401" i="15"/>
  <c r="M402" i="15" l="1"/>
  <c r="L402" i="15"/>
  <c r="K402" i="15"/>
  <c r="H402" i="15"/>
  <c r="J402" i="15"/>
  <c r="O402" i="15" s="1"/>
  <c r="I403" i="15" s="1"/>
  <c r="K403" i="15" s="1"/>
  <c r="M403" i="15" l="1"/>
  <c r="L403" i="15"/>
  <c r="J403" i="15"/>
  <c r="O403" i="15" s="1"/>
  <c r="I404" i="15" s="1"/>
  <c r="H403" i="15"/>
  <c r="H404" i="15" l="1"/>
  <c r="M404" i="15"/>
  <c r="L404" i="15"/>
  <c r="K404" i="15"/>
  <c r="J404" i="15"/>
  <c r="O404" i="15" l="1"/>
  <c r="I405" i="15" s="1"/>
  <c r="H405" i="15" s="1"/>
  <c r="K405" i="15" l="1"/>
  <c r="J405" i="15"/>
  <c r="L405" i="15"/>
  <c r="M405" i="15"/>
  <c r="O405" i="15" l="1"/>
  <c r="I406" i="15" s="1"/>
  <c r="K406" i="15" l="1"/>
  <c r="M406" i="15"/>
  <c r="L406" i="15"/>
  <c r="J406" i="15"/>
  <c r="O406" i="15" s="1"/>
  <c r="I407" i="15" s="1"/>
  <c r="H406" i="15"/>
  <c r="H407" i="15" l="1"/>
  <c r="J407" i="15"/>
  <c r="M407" i="15"/>
  <c r="L407" i="15"/>
  <c r="K407" i="15"/>
  <c r="O407" i="15" l="1"/>
  <c r="I408" i="15" s="1"/>
  <c r="H408" i="15" l="1"/>
  <c r="M408" i="15"/>
  <c r="K408" i="15"/>
  <c r="L408" i="15"/>
  <c r="J408" i="15"/>
  <c r="O408" i="15" l="1"/>
  <c r="I409" i="15" s="1"/>
  <c r="K409" i="15" s="1"/>
  <c r="J409" i="15" l="1"/>
  <c r="M409" i="15"/>
  <c r="H409" i="15"/>
  <c r="L409" i="15"/>
  <c r="O409" i="15" l="1"/>
  <c r="I410" i="15" s="1"/>
  <c r="H410" i="15" l="1"/>
  <c r="J410" i="15"/>
  <c r="M410" i="15"/>
  <c r="K410" i="15"/>
  <c r="L410" i="15"/>
  <c r="O410" i="15" l="1"/>
  <c r="I411" i="15" s="1"/>
  <c r="M411" i="15" l="1"/>
  <c r="L411" i="15"/>
  <c r="K411" i="15"/>
  <c r="J411" i="15"/>
  <c r="O411" i="15" s="1"/>
  <c r="I412" i="15" s="1"/>
  <c r="H411" i="15"/>
  <c r="L412" i="15" l="1"/>
  <c r="H412" i="15"/>
  <c r="K412" i="15"/>
  <c r="J412" i="15"/>
  <c r="O412" i="15" s="1"/>
  <c r="I413" i="15" s="1"/>
  <c r="M413" i="15" s="1"/>
  <c r="M412" i="15"/>
  <c r="L413" i="15" l="1"/>
  <c r="H413" i="15"/>
  <c r="K413" i="15"/>
  <c r="J413" i="15"/>
  <c r="O413" i="15" s="1"/>
  <c r="I414" i="15" s="1"/>
  <c r="M414" i="15" s="1"/>
  <c r="L414" i="15" l="1"/>
  <c r="H414" i="15"/>
  <c r="K414" i="15"/>
  <c r="J414" i="15"/>
  <c r="O414" i="15" s="1"/>
  <c r="I415" i="15" s="1"/>
  <c r="M415" i="15" s="1"/>
  <c r="H415" i="15" l="1"/>
  <c r="L415" i="15"/>
  <c r="K415" i="15"/>
  <c r="J415" i="15"/>
  <c r="O415" i="15" s="1"/>
  <c r="I416" i="15" s="1"/>
  <c r="K416" i="15" s="1"/>
  <c r="H416" i="15" l="1"/>
  <c r="M416" i="15"/>
  <c r="J416" i="15"/>
  <c r="L416" i="15"/>
  <c r="O416" i="15" l="1"/>
  <c r="I417" i="15" s="1"/>
  <c r="L417" i="15" s="1"/>
  <c r="K417" i="15" l="1"/>
  <c r="M417" i="15"/>
  <c r="J417" i="15"/>
  <c r="O417" i="15" s="1"/>
  <c r="I418" i="15" s="1"/>
  <c r="H417" i="15"/>
  <c r="L418" i="15" l="1"/>
  <c r="M418" i="15"/>
  <c r="H418" i="15"/>
  <c r="K418" i="15"/>
  <c r="J418" i="15"/>
  <c r="O418" i="15" l="1"/>
  <c r="I419" i="15" s="1"/>
  <c r="H419" i="15" l="1"/>
  <c r="J419" i="15"/>
  <c r="K419" i="15"/>
  <c r="L419" i="15"/>
  <c r="M419" i="15"/>
  <c r="O419" i="15" l="1"/>
  <c r="I420" i="15" s="1"/>
  <c r="H420" i="15" s="1"/>
  <c r="K420" i="15" l="1"/>
  <c r="J420" i="15"/>
  <c r="O420" i="15" s="1"/>
  <c r="I421" i="15" s="1"/>
  <c r="L420" i="15"/>
  <c r="M420" i="15"/>
  <c r="L421" i="15" l="1"/>
  <c r="M421" i="15"/>
  <c r="K421" i="15"/>
  <c r="H421" i="15"/>
  <c r="J421" i="15"/>
  <c r="O421" i="15" l="1"/>
  <c r="I422" i="15" s="1"/>
  <c r="J422" i="15" s="1"/>
  <c r="K422" i="15" l="1"/>
  <c r="M422" i="15"/>
  <c r="O422" i="15" s="1"/>
  <c r="I423" i="15" s="1"/>
  <c r="L422" i="15"/>
  <c r="H422" i="15"/>
  <c r="M423" i="15" l="1"/>
  <c r="L423" i="15"/>
  <c r="K423" i="15"/>
  <c r="J423" i="15"/>
  <c r="O423" i="15" s="1"/>
  <c r="I424" i="15" s="1"/>
  <c r="L424" i="15" s="1"/>
  <c r="H423" i="15"/>
  <c r="M424" i="15" l="1"/>
  <c r="J424" i="15"/>
  <c r="O424" i="15" s="1"/>
  <c r="I425" i="15" s="1"/>
  <c r="H425" i="15" s="1"/>
  <c r="K424" i="15"/>
  <c r="H424" i="15"/>
  <c r="L425" i="15" l="1"/>
  <c r="M425" i="15"/>
  <c r="K425" i="15"/>
  <c r="J425" i="15"/>
  <c r="O425" i="15" l="1"/>
  <c r="I426" i="15" s="1"/>
  <c r="H426" i="15" s="1"/>
  <c r="M426" i="15" l="1"/>
  <c r="J426" i="15"/>
  <c r="L426" i="15"/>
  <c r="K426" i="15"/>
  <c r="O426" i="15" l="1"/>
  <c r="I427" i="15" s="1"/>
  <c r="M427" i="15" s="1"/>
  <c r="J427" i="15" l="1"/>
  <c r="H427" i="15"/>
  <c r="L427" i="15"/>
  <c r="K427" i="15"/>
  <c r="O427" i="15"/>
  <c r="I428" i="15" s="1"/>
  <c r="K428" i="15" l="1"/>
  <c r="L428" i="15"/>
  <c r="H428" i="15"/>
  <c r="J428" i="15"/>
  <c r="M428" i="15"/>
  <c r="O428" i="15" l="1"/>
  <c r="I429" i="15" s="1"/>
  <c r="M429" i="15" s="1"/>
  <c r="L429" i="15" l="1"/>
  <c r="J429" i="15"/>
  <c r="O429" i="15" s="1"/>
  <c r="I430" i="15" s="1"/>
  <c r="H430" i="15" s="1"/>
  <c r="H429" i="15"/>
  <c r="K429" i="15"/>
  <c r="M430" i="15" l="1"/>
  <c r="J430" i="15"/>
  <c r="K430" i="15"/>
  <c r="L430" i="15"/>
  <c r="O430" i="15" l="1"/>
  <c r="I431" i="15" s="1"/>
  <c r="J431" i="15" s="1"/>
  <c r="L431" i="15" l="1"/>
  <c r="K431" i="15"/>
  <c r="H431" i="15"/>
  <c r="M431" i="15"/>
  <c r="O431" i="15" s="1"/>
  <c r="I432" i="15" s="1"/>
  <c r="H432" i="15" s="1"/>
  <c r="M432" i="15" l="1"/>
  <c r="K432" i="15"/>
  <c r="L432" i="15"/>
  <c r="J432" i="15"/>
  <c r="O432" i="15" s="1"/>
  <c r="I433" i="15" s="1"/>
  <c r="L433" i="15" l="1"/>
  <c r="J433" i="15"/>
  <c r="K433" i="15"/>
  <c r="H433" i="15"/>
  <c r="M433" i="15"/>
  <c r="O433" i="15" l="1"/>
  <c r="I434" i="15" s="1"/>
  <c r="J434" i="15" l="1"/>
  <c r="K434" i="15"/>
  <c r="H434" i="15"/>
  <c r="L434" i="15"/>
  <c r="M434" i="15"/>
  <c r="O434" i="15" l="1"/>
  <c r="I435" i="15" s="1"/>
  <c r="M435" i="15" s="1"/>
  <c r="K435" i="15" l="1"/>
  <c r="L435" i="15"/>
  <c r="J435" i="15"/>
  <c r="O435" i="15" s="1"/>
  <c r="I436" i="15" s="1"/>
  <c r="H436" i="15" s="1"/>
  <c r="H435" i="15"/>
  <c r="M436" i="15" l="1"/>
  <c r="J436" i="15"/>
  <c r="L436" i="15"/>
  <c r="K436" i="15"/>
  <c r="O436" i="15" l="1"/>
  <c r="I437" i="15" s="1"/>
  <c r="H437" i="15" s="1"/>
  <c r="J437" i="15" l="1"/>
  <c r="K437" i="15"/>
  <c r="L437" i="15"/>
  <c r="M437" i="15"/>
  <c r="O437" i="15" l="1"/>
  <c r="I438" i="15" s="1"/>
  <c r="L438" i="15" s="1"/>
  <c r="M438" i="15" l="1"/>
  <c r="J438" i="15"/>
  <c r="O438" i="15" s="1"/>
  <c r="I439" i="15" s="1"/>
  <c r="L439" i="15" s="1"/>
  <c r="H438" i="15"/>
  <c r="K438" i="15"/>
  <c r="K439" i="15" l="1"/>
  <c r="J439" i="15"/>
  <c r="M439" i="15"/>
  <c r="H439" i="15"/>
  <c r="O439" i="15" l="1"/>
  <c r="I440" i="15" s="1"/>
  <c r="J440" i="15" s="1"/>
  <c r="K440" i="15" l="1"/>
  <c r="M440" i="15"/>
  <c r="O440" i="15" s="1"/>
  <c r="I441" i="15" s="1"/>
  <c r="M441" i="15" s="1"/>
  <c r="L440" i="15"/>
  <c r="H440" i="15"/>
  <c r="K441" i="15" l="1"/>
  <c r="L441" i="15"/>
  <c r="H441" i="15"/>
  <c r="J441" i="15"/>
  <c r="O441" i="15" s="1"/>
  <c r="I442" i="15" s="1"/>
  <c r="L442" i="15" s="1"/>
  <c r="K442" i="15" l="1"/>
  <c r="J442" i="15"/>
  <c r="M442" i="15"/>
  <c r="H442" i="15"/>
  <c r="O442" i="15" l="1"/>
  <c r="I443" i="15" s="1"/>
  <c r="M443" i="15" s="1"/>
  <c r="K443" i="15" l="1"/>
  <c r="J443" i="15"/>
  <c r="O443" i="15" s="1"/>
  <c r="I444" i="15" s="1"/>
  <c r="J444" i="15" s="1"/>
  <c r="L443" i="15"/>
  <c r="H443" i="15"/>
  <c r="M444" i="15" l="1"/>
  <c r="O444" i="15" s="1"/>
  <c r="I445" i="15" s="1"/>
  <c r="M445" i="15" s="1"/>
  <c r="L444" i="15"/>
  <c r="H444" i="15"/>
  <c r="K444" i="15"/>
  <c r="K445" i="15" l="1"/>
  <c r="L445" i="15"/>
  <c r="J445" i="15"/>
  <c r="O445" i="15" s="1"/>
  <c r="I446" i="15" s="1"/>
  <c r="L446" i="15" s="1"/>
  <c r="H445" i="15"/>
  <c r="J446" i="15" l="1"/>
  <c r="K446" i="15"/>
  <c r="H446" i="15"/>
  <c r="M446" i="15"/>
  <c r="O446" i="15" l="1"/>
  <c r="I447" i="15" s="1"/>
  <c r="J447" i="15" l="1"/>
  <c r="K447" i="15"/>
  <c r="L447" i="15"/>
  <c r="H447" i="15"/>
  <c r="M447" i="15"/>
  <c r="O447" i="15" s="1"/>
  <c r="I448" i="15" s="1"/>
  <c r="J448" i="15" l="1"/>
  <c r="L448" i="15"/>
  <c r="H448" i="15"/>
  <c r="K448" i="15"/>
  <c r="M448" i="15"/>
  <c r="O448" i="15" s="1"/>
  <c r="I449" i="15" s="1"/>
  <c r="L449" i="15" l="1"/>
  <c r="H449" i="15"/>
  <c r="J449" i="15"/>
  <c r="O449" i="15" s="1"/>
  <c r="I450" i="15" s="1"/>
  <c r="M450" i="15" s="1"/>
  <c r="K449" i="15"/>
  <c r="M449" i="15"/>
  <c r="H450" i="15" l="1"/>
  <c r="L450" i="15"/>
  <c r="K450" i="15"/>
  <c r="J450" i="15"/>
  <c r="O450" i="15" s="1"/>
  <c r="I451" i="15" s="1"/>
  <c r="H451" i="15" s="1"/>
  <c r="L451" i="15" l="1"/>
  <c r="J451" i="15"/>
  <c r="K451" i="15"/>
  <c r="M451" i="15"/>
  <c r="O451" i="15" l="1"/>
  <c r="I452" i="15" s="1"/>
  <c r="M452" i="15" s="1"/>
  <c r="J452" i="15" l="1"/>
  <c r="O452" i="15" s="1"/>
  <c r="I453" i="15" s="1"/>
  <c r="L453" i="15" s="1"/>
  <c r="L452" i="15"/>
  <c r="H452" i="15"/>
  <c r="K452" i="15"/>
  <c r="H453" i="15" l="1"/>
  <c r="K453" i="15"/>
  <c r="J453" i="15"/>
  <c r="O453" i="15" s="1"/>
  <c r="I454" i="15" s="1"/>
  <c r="M454" i="15" s="1"/>
  <c r="M453" i="15"/>
  <c r="J454" i="15" l="1"/>
  <c r="O454" i="15" s="1"/>
  <c r="I455" i="15" s="1"/>
  <c r="J455" i="15" s="1"/>
  <c r="H454" i="15"/>
  <c r="L454" i="15"/>
  <c r="K454" i="15"/>
  <c r="M455" i="15" l="1"/>
  <c r="O455" i="15" s="1"/>
  <c r="I456" i="15" s="1"/>
  <c r="L456" i="15" s="1"/>
  <c r="H455" i="15"/>
  <c r="L455" i="15"/>
  <c r="K455" i="15"/>
  <c r="H456" i="15" l="1"/>
  <c r="J456" i="15"/>
  <c r="K456" i="15"/>
  <c r="M456" i="15"/>
  <c r="O456" i="15" l="1"/>
  <c r="I457" i="15" s="1"/>
  <c r="M457" i="15" s="1"/>
  <c r="H457" i="15" l="1"/>
  <c r="J457" i="15"/>
  <c r="O457" i="15" s="1"/>
  <c r="I458" i="15" s="1"/>
  <c r="L458" i="15" s="1"/>
  <c r="K457" i="15"/>
  <c r="L457" i="15"/>
  <c r="M458" i="15" l="1"/>
  <c r="J458" i="15"/>
  <c r="H458" i="15"/>
  <c r="K458" i="15"/>
  <c r="O458" i="15" l="1"/>
  <c r="I459" i="15" s="1"/>
  <c r="H459" i="15" s="1"/>
  <c r="L459" i="15" l="1"/>
  <c r="K459" i="15"/>
  <c r="J459" i="15"/>
  <c r="O459" i="15" s="1"/>
  <c r="I460" i="15" s="1"/>
  <c r="M460" i="15" s="1"/>
  <c r="M459" i="15"/>
  <c r="K460" i="15" l="1"/>
  <c r="H460" i="15"/>
  <c r="L460" i="15"/>
  <c r="J460" i="15"/>
  <c r="O460" i="15" s="1"/>
  <c r="I461" i="15" s="1"/>
  <c r="H461" i="15" s="1"/>
  <c r="M461" i="15" l="1"/>
  <c r="J461" i="15"/>
  <c r="K461" i="15"/>
  <c r="L461" i="15"/>
  <c r="O461" i="15" l="1"/>
  <c r="I462" i="15" s="1"/>
  <c r="J462" i="15" s="1"/>
  <c r="M462" i="15" l="1"/>
  <c r="O462" i="15" s="1"/>
  <c r="I463" i="15" s="1"/>
  <c r="M463" i="15" s="1"/>
  <c r="L462" i="15"/>
  <c r="K462" i="15"/>
  <c r="H462" i="15"/>
  <c r="K463" i="15" l="1"/>
  <c r="H463" i="15"/>
  <c r="L463" i="15"/>
  <c r="J463" i="15"/>
  <c r="O463" i="15" s="1"/>
  <c r="I464" i="15" s="1"/>
  <c r="J464" i="15" s="1"/>
  <c r="H464" i="15" l="1"/>
  <c r="L464" i="15"/>
  <c r="K464" i="15"/>
  <c r="M464" i="15"/>
  <c r="O464" i="15" s="1"/>
  <c r="I465" i="15" s="1"/>
  <c r="M465" i="15" s="1"/>
  <c r="K465" i="15" l="1"/>
  <c r="L465" i="15"/>
  <c r="H465" i="15"/>
  <c r="J465" i="15"/>
  <c r="O465" i="15" s="1"/>
  <c r="I466" i="15" s="1"/>
  <c r="L466" i="15" s="1"/>
  <c r="K466" i="15" l="1"/>
  <c r="M466" i="15"/>
  <c r="H466" i="15"/>
  <c r="J466" i="15"/>
  <c r="O466" i="15" l="1"/>
  <c r="I467" i="15" s="1"/>
  <c r="H467" i="15" s="1"/>
  <c r="K467" i="15" l="1"/>
  <c r="M467" i="15"/>
  <c r="J467" i="15"/>
  <c r="L467" i="15"/>
  <c r="O467" i="15" l="1"/>
  <c r="I468" i="15" s="1"/>
  <c r="J468" i="15" s="1"/>
  <c r="M468" i="15" l="1"/>
  <c r="O468" i="15" s="1"/>
  <c r="I469" i="15" s="1"/>
  <c r="L469" i="15" s="1"/>
  <c r="K468" i="15"/>
  <c r="L468" i="15"/>
  <c r="H468" i="15"/>
  <c r="H469" i="15" l="1"/>
  <c r="J469" i="15"/>
  <c r="K469" i="15"/>
  <c r="M469" i="15"/>
  <c r="O469" i="15" l="1"/>
  <c r="I470" i="15" s="1"/>
  <c r="H470" i="15" l="1"/>
  <c r="K470" i="15"/>
  <c r="M470" i="15"/>
  <c r="J470" i="15"/>
  <c r="L470" i="15"/>
  <c r="O470" i="15" l="1"/>
  <c r="I471" i="15" s="1"/>
  <c r="J471" i="15" l="1"/>
  <c r="H471" i="15"/>
  <c r="L471" i="15"/>
  <c r="K471" i="15"/>
  <c r="M471" i="15"/>
  <c r="O471" i="15" l="1"/>
  <c r="I472" i="15" s="1"/>
  <c r="H472" i="15" s="1"/>
  <c r="L472" i="15" l="1"/>
  <c r="M472" i="15"/>
  <c r="K472" i="15"/>
  <c r="J472" i="15"/>
  <c r="O472" i="15" l="1"/>
  <c r="I473" i="15" s="1"/>
  <c r="M473" i="15" s="1"/>
  <c r="H473" i="15" l="1"/>
  <c r="J473" i="15"/>
  <c r="O473" i="15" s="1"/>
  <c r="I474" i="15" s="1"/>
  <c r="M474" i="15" s="1"/>
  <c r="K473" i="15"/>
  <c r="L473" i="15"/>
  <c r="H474" i="15" l="1"/>
  <c r="K474" i="15"/>
  <c r="L474" i="15"/>
  <c r="J474" i="15"/>
  <c r="O474" i="15" s="1"/>
  <c r="I475" i="15" s="1"/>
  <c r="K475" i="15" s="1"/>
  <c r="J475" i="15" l="1"/>
  <c r="L475" i="15"/>
  <c r="M475" i="15"/>
  <c r="H475" i="15"/>
  <c r="O475" i="15" l="1"/>
  <c r="I476" i="15" s="1"/>
  <c r="L476" i="15" s="1"/>
  <c r="M476" i="15" l="1"/>
  <c r="O476" i="15" s="1"/>
  <c r="I477" i="15" s="1"/>
  <c r="H476" i="15"/>
  <c r="J476" i="15"/>
  <c r="K476" i="15"/>
  <c r="L477" i="15" l="1"/>
  <c r="J477" i="15"/>
  <c r="H477" i="15"/>
  <c r="K477" i="15"/>
  <c r="M477" i="15"/>
  <c r="O477" i="15" l="1"/>
  <c r="I478" i="15" s="1"/>
  <c r="K478" i="15" s="1"/>
  <c r="L478" i="15" l="1"/>
  <c r="M478" i="15"/>
  <c r="H478" i="15"/>
  <c r="J478" i="15"/>
  <c r="O478" i="15" l="1"/>
  <c r="I479" i="15" s="1"/>
  <c r="M479" i="15" l="1"/>
  <c r="L479" i="15"/>
  <c r="J479" i="15"/>
  <c r="K479" i="15"/>
  <c r="H479" i="15"/>
  <c r="O479" i="15" l="1"/>
  <c r="I480" i="15" s="1"/>
  <c r="L480" i="15" s="1"/>
  <c r="J480" i="15" l="1"/>
  <c r="H480" i="15"/>
  <c r="K480" i="15"/>
  <c r="M480" i="15"/>
  <c r="O480" i="15" s="1"/>
  <c r="I481" i="15" s="1"/>
  <c r="M481" i="15" l="1"/>
  <c r="J481" i="15"/>
  <c r="H481" i="15"/>
  <c r="L481" i="15"/>
  <c r="K481" i="15"/>
  <c r="O481" i="15" l="1"/>
  <c r="I482" i="15" s="1"/>
  <c r="J482" i="15" s="1"/>
  <c r="H482" i="15" l="1"/>
  <c r="M482" i="15"/>
  <c r="O482" i="15" s="1"/>
  <c r="I483" i="15" s="1"/>
  <c r="K482" i="15"/>
  <c r="L482" i="15"/>
  <c r="K483" i="15" l="1"/>
  <c r="L483" i="15"/>
  <c r="H483" i="15"/>
  <c r="J483" i="15"/>
  <c r="O483" i="15" s="1"/>
  <c r="I484" i="15" s="1"/>
  <c r="M483" i="15"/>
  <c r="K484" i="15" l="1"/>
  <c r="L484" i="15"/>
  <c r="M484" i="15"/>
  <c r="H484" i="15"/>
  <c r="J484" i="15"/>
  <c r="O484" i="15" l="1"/>
  <c r="I485" i="15" s="1"/>
  <c r="H485" i="15" s="1"/>
  <c r="M485" i="15" l="1"/>
  <c r="K485" i="15"/>
  <c r="L485" i="15"/>
  <c r="J485" i="15"/>
  <c r="O485" i="15" l="1"/>
  <c r="I486" i="15" s="1"/>
  <c r="J486" i="15" s="1"/>
  <c r="H486" i="15" l="1"/>
  <c r="M486" i="15"/>
  <c r="O486" i="15" s="1"/>
  <c r="I487" i="15" s="1"/>
  <c r="L486" i="15"/>
  <c r="K486" i="15"/>
  <c r="L487" i="15" l="1"/>
  <c r="H487" i="15"/>
  <c r="K487" i="15"/>
  <c r="M487" i="15"/>
  <c r="J487" i="15"/>
  <c r="O487" i="15" l="1"/>
  <c r="I488" i="15" s="1"/>
  <c r="M488" i="15" l="1"/>
  <c r="K488" i="15"/>
  <c r="L488" i="15"/>
  <c r="J488" i="15"/>
  <c r="H488" i="15"/>
  <c r="O488" i="15" l="1"/>
  <c r="I489" i="15" s="1"/>
  <c r="K489" i="15" s="1"/>
  <c r="J489" i="15" l="1"/>
  <c r="L489" i="15"/>
  <c r="M489" i="15"/>
  <c r="H489" i="15"/>
  <c r="O489" i="15" l="1"/>
  <c r="I490" i="15" s="1"/>
  <c r="J490" i="15" s="1"/>
  <c r="H490" i="15" l="1"/>
  <c r="K490" i="15"/>
  <c r="M490" i="15"/>
  <c r="O490" i="15" s="1"/>
  <c r="I491" i="15" s="1"/>
  <c r="L490" i="15"/>
  <c r="K491" i="15" l="1"/>
  <c r="L491" i="15"/>
  <c r="J491" i="15"/>
  <c r="M491" i="15"/>
  <c r="H491" i="15"/>
  <c r="O491" i="15" l="1"/>
  <c r="I492" i="15" s="1"/>
  <c r="M492" i="15" l="1"/>
  <c r="J492" i="15"/>
  <c r="O492" i="15" s="1"/>
  <c r="I493" i="15" s="1"/>
  <c r="H492" i="15"/>
  <c r="K492" i="15"/>
  <c r="L492" i="15"/>
  <c r="H493" i="15" l="1"/>
  <c r="L493" i="15"/>
  <c r="K493" i="15"/>
  <c r="M493" i="15"/>
  <c r="J493" i="15"/>
  <c r="O493" i="15" l="1"/>
  <c r="I494" i="15" s="1"/>
  <c r="J494" i="15" l="1"/>
  <c r="L494" i="15"/>
  <c r="M494" i="15"/>
  <c r="H494" i="15"/>
  <c r="K494" i="15"/>
  <c r="O494" i="15" l="1"/>
  <c r="I495" i="15" s="1"/>
  <c r="M495" i="15" s="1"/>
  <c r="L495" i="15" l="1"/>
  <c r="K495" i="15"/>
  <c r="H495" i="15"/>
  <c r="J495" i="15"/>
  <c r="O495" i="15" s="1"/>
  <c r="I496" i="15" s="1"/>
  <c r="L496" i="15" s="1"/>
  <c r="J496" i="15" l="1"/>
  <c r="K496" i="15"/>
  <c r="H496" i="15"/>
  <c r="M496" i="15"/>
  <c r="O496" i="15" l="1"/>
  <c r="I497" i="15" s="1"/>
  <c r="L497" i="15" l="1"/>
  <c r="M497" i="15"/>
  <c r="K497" i="15"/>
  <c r="H497" i="15"/>
  <c r="J497" i="15"/>
  <c r="O497" i="15" l="1"/>
  <c r="I498" i="15" s="1"/>
  <c r="M498" i="15" s="1"/>
  <c r="L498" i="15" l="1"/>
  <c r="H498" i="15"/>
  <c r="J498" i="15"/>
  <c r="O498" i="15" s="1"/>
  <c r="I499" i="15" s="1"/>
  <c r="L499" i="15" s="1"/>
  <c r="K498" i="15"/>
  <c r="M499" i="15" l="1"/>
  <c r="K499" i="15"/>
  <c r="H499" i="15"/>
  <c r="J499" i="15"/>
  <c r="O499" i="15" s="1"/>
  <c r="I500" i="15" s="1"/>
  <c r="M500" i="15" l="1"/>
  <c r="H500" i="15"/>
  <c r="J500" i="15"/>
  <c r="O500" i="15" s="1"/>
  <c r="I501" i="15" s="1"/>
  <c r="K500" i="15"/>
  <c r="L500" i="15"/>
  <c r="J501" i="15" l="1"/>
  <c r="L501" i="15"/>
  <c r="H501" i="15"/>
  <c r="K501" i="15"/>
  <c r="M501" i="15"/>
  <c r="O501" i="15" l="1"/>
  <c r="I502" i="15" s="1"/>
  <c r="H502" i="15" l="1"/>
  <c r="L502" i="15"/>
  <c r="K502" i="15"/>
  <c r="M502" i="15"/>
  <c r="J502" i="15"/>
  <c r="O502" i="15" l="1"/>
  <c r="I503" i="15" s="1"/>
  <c r="J503" i="15" l="1"/>
  <c r="M503" i="15"/>
  <c r="L503" i="15"/>
  <c r="K503" i="15"/>
  <c r="H503" i="15"/>
  <c r="O503" i="15" l="1"/>
  <c r="I504" i="15" s="1"/>
  <c r="J504" i="15" s="1"/>
  <c r="K504" i="15" l="1"/>
  <c r="H504" i="15"/>
  <c r="L504" i="15"/>
  <c r="M504" i="15"/>
  <c r="O504" i="15" s="1"/>
  <c r="I505" i="15" s="1"/>
  <c r="J505" i="15" l="1"/>
  <c r="K505" i="15"/>
  <c r="L505" i="15"/>
  <c r="M505" i="15"/>
  <c r="H505" i="15"/>
  <c r="O505" i="15" l="1"/>
  <c r="I506" i="15" s="1"/>
  <c r="M506" i="15" l="1"/>
  <c r="J506" i="15"/>
  <c r="H506" i="15"/>
  <c r="K506" i="15"/>
  <c r="L506" i="15"/>
  <c r="O506" i="15" l="1"/>
  <c r="I507" i="15" s="1"/>
  <c r="M507" i="15" s="1"/>
  <c r="K507" i="15" l="1"/>
  <c r="H507" i="15"/>
  <c r="L507" i="15"/>
  <c r="J507" i="15"/>
  <c r="O507" i="15" s="1"/>
  <c r="I508" i="15" s="1"/>
  <c r="H508" i="15" s="1"/>
  <c r="K508" i="15" l="1"/>
  <c r="J508" i="15"/>
  <c r="M508" i="15"/>
  <c r="L508" i="15"/>
  <c r="O508" i="15" l="1"/>
  <c r="I509" i="15" s="1"/>
  <c r="J509" i="15" s="1"/>
  <c r="L509" i="15" l="1"/>
  <c r="H509" i="15"/>
  <c r="K509" i="15"/>
  <c r="M509" i="15"/>
  <c r="O509" i="15" s="1"/>
  <c r="I510" i="15" s="1"/>
  <c r="M510" i="15" s="1"/>
  <c r="H510" i="15" l="1"/>
  <c r="L510" i="15"/>
  <c r="J510" i="15"/>
  <c r="O510" i="15" s="1"/>
  <c r="I511" i="15" s="1"/>
  <c r="D23" i="15" s="1"/>
  <c r="D24" i="15" s="1"/>
  <c r="K510" i="15"/>
  <c r="K511" i="15" l="1"/>
  <c r="J511" i="15"/>
  <c r="M511" i="15"/>
  <c r="H511" i="15"/>
  <c r="L511" i="15"/>
  <c r="D19" i="15" s="1"/>
  <c r="D20" i="15" s="1"/>
  <c r="D27" i="15" l="1"/>
  <c r="D28" i="15" s="1"/>
  <c r="O51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</author>
  </authors>
  <commentList>
    <comment ref="C18" authorId="0" shapeId="0" xr:uid="{80C17877-CE2F-4943-92AD-9461EB2E6FC4}">
      <text>
        <r>
          <rPr>
            <b/>
            <sz val="9"/>
            <color indexed="81"/>
            <rFont val="Tahoma"/>
            <family val="2"/>
          </rPr>
          <t>Debe tender a cero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" authorId="0" shapeId="0" xr:uid="{1B307BAA-BACE-4DFC-B76B-988D9F735A20}">
      <text>
        <r>
          <rPr>
            <b/>
            <sz val="9"/>
            <color indexed="81"/>
            <rFont val="Tahoma"/>
            <family val="2"/>
          </rPr>
          <t>Todo lo que represente una entrada de dinero.</t>
        </r>
      </text>
    </comment>
    <comment ref="C23" authorId="0" shapeId="0" xr:uid="{5882AD68-6B9A-4381-98F5-BE60B8E149A8}">
      <text>
        <r>
          <rPr>
            <b/>
            <sz val="9"/>
            <color indexed="81"/>
            <rFont val="Tahoma"/>
            <family val="2"/>
          </rPr>
          <t>Ingresa todo lo que viene con Salario, incluyendo primas, intereses cesantias, bono.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 shapeId="0" xr:uid="{712F7858-7D7A-4398-8D34-BF8BB970FD67}">
      <text>
        <r>
          <rPr>
            <b/>
            <sz val="9"/>
            <color indexed="81"/>
            <rFont val="Tahoma"/>
            <family val="2"/>
          </rPr>
          <t>Se te resaltaran los 3 gastos más altos de cada mes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</author>
  </authors>
  <commentList>
    <comment ref="B23" authorId="0" shapeId="0" xr:uid="{91C3671C-1FAA-498A-8BEF-FA6E8E73CFA6}">
      <text>
        <r>
          <rPr>
            <b/>
            <sz val="9"/>
            <color indexed="81"/>
            <rFont val="Tahoma"/>
            <family val="2"/>
          </rPr>
          <t>Todo lo que represente una entrada de dinero.</t>
        </r>
      </text>
    </comment>
    <comment ref="I23" authorId="0" shapeId="0" xr:uid="{056BFAC7-0316-40EC-B320-C6D07B8C76A1}">
      <text>
        <r>
          <rPr>
            <b/>
            <sz val="9"/>
            <color indexed="81"/>
            <rFont val="Tahoma"/>
            <family val="2"/>
          </rPr>
          <t>Todo lo que represente una entrada de dinero.</t>
        </r>
      </text>
    </comment>
    <comment ref="B24" authorId="0" shapeId="0" xr:uid="{F587A095-4622-4878-A613-4DA3DDC9EA8F}">
      <text>
        <r>
          <rPr>
            <b/>
            <sz val="9"/>
            <color indexed="81"/>
            <rFont val="Tahoma"/>
            <family val="2"/>
          </rPr>
          <t>Ingresa todo lo que viene con Salario, incluyendo primas, intereses cesantias, bono.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78F5E7AD-5AAC-4A63-8057-8F4BBE081ECA}">
      <text>
        <r>
          <rPr>
            <b/>
            <sz val="9"/>
            <color indexed="81"/>
            <rFont val="Tahoma"/>
            <family val="2"/>
          </rPr>
          <t>Ingresa todo lo que viene con Salario, incluyendo primas, intereses cesantias, bono.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C985E1B3-9D11-42CA-A267-9E5B886AFC84}">
      <text>
        <r>
          <rPr>
            <b/>
            <sz val="9"/>
            <color indexed="81"/>
            <rFont val="Tahoma"/>
            <family val="2"/>
          </rPr>
          <t>Se te resaltaran los 3 gastos más altos de cada mes</t>
        </r>
      </text>
    </comment>
    <comment ref="I30" authorId="0" shapeId="0" xr:uid="{8E90DA19-CAAC-437C-B9CD-EA3AD952DBA2}">
      <text>
        <r>
          <rPr>
            <b/>
            <sz val="9"/>
            <color indexed="81"/>
            <rFont val="Tahoma"/>
            <family val="2"/>
          </rPr>
          <t>Se te resaltaran los 3 gastos más altos de cada mes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</author>
  </authors>
  <commentList>
    <comment ref="C13" authorId="0" shapeId="0" xr:uid="{27FE10F1-E0CD-4E60-B2A3-BD2B59EF8B4E}">
      <text>
        <r>
          <rPr>
            <b/>
            <sz val="9"/>
            <color indexed="81"/>
            <rFont val="Tahoma"/>
            <family val="2"/>
          </rPr>
          <t>Que tipo de inversión realizó: Acciones, ETF, Bienes raices, fondos Etc. Si quiere ingresar otro tipo a la lista lo puede hacer en el cuadro de la derecha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E151DA81-5536-4CEA-8F25-B439F5C12D6A}">
      <text>
        <r>
          <rPr>
            <b/>
            <sz val="9"/>
            <color indexed="81"/>
            <rFont val="Tahoma"/>
            <family val="2"/>
          </rPr>
          <t>Si fue en una aplicación, lugar, entidad, etc</t>
        </r>
      </text>
    </comment>
    <comment ref="H13" authorId="0" shapeId="0" xr:uid="{72CB61CF-053E-48A0-80D6-51A7A9C56D90}">
      <text>
        <r>
          <rPr>
            <b/>
            <sz val="9"/>
            <color indexed="81"/>
            <rFont val="Tahoma"/>
            <family val="2"/>
          </rPr>
          <t xml:space="preserve">Si fueron acciones, el valor de cada acción
</t>
        </r>
      </text>
    </comment>
    <comment ref="I13" authorId="0" shapeId="0" xr:uid="{E84810FD-992F-493B-A653-41757C231313}">
      <text>
        <r>
          <rPr>
            <b/>
            <sz val="9"/>
            <color indexed="81"/>
            <rFont val="Tahoma"/>
            <family val="2"/>
          </rPr>
          <t>Cantidad de participaciones en un fondo, acciones, Etc. Si es una se pone 1.</t>
        </r>
      </text>
    </comment>
    <comment ref="J13" authorId="0" shapeId="0" xr:uid="{2C79BB3A-F00A-442F-B4AA-72586CDBA7CA}">
      <text>
        <r>
          <rPr>
            <b/>
            <sz val="9"/>
            <color indexed="81"/>
            <rFont val="Tahoma"/>
            <family val="2"/>
          </rPr>
          <t>Si son años multiplicalos por 12 e ingresa el valor en meses.</t>
        </r>
      </text>
    </comment>
    <comment ref="K13" authorId="0" shapeId="0" xr:uid="{950B614C-90C4-4E04-9FA1-774BA0FBBDA6}">
      <text>
        <r>
          <rPr>
            <b/>
            <sz val="9"/>
            <color indexed="81"/>
            <rFont val="Tahoma"/>
            <family val="2"/>
          </rPr>
          <t>Aunque sabemos que no es fija, podemos tener un estimado efectivo anual.</t>
        </r>
      </text>
    </comment>
    <comment ref="L13" authorId="0" shapeId="0" xr:uid="{1D9F78C4-FDB2-47B2-BF27-CEBAF3D74A52}">
      <text>
        <r>
          <rPr>
            <b/>
            <sz val="9"/>
            <color indexed="81"/>
            <rFont val="Tahoma"/>
            <family val="2"/>
          </rPr>
          <t>Es para aplicar el interes compuesto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</author>
  </authors>
  <commentList>
    <comment ref="D11" authorId="0" shapeId="0" xr:uid="{1D2E24DC-0E84-48D5-B56C-3BDB79C22DB6}">
      <text>
        <r>
          <rPr>
            <b/>
            <sz val="9"/>
            <color indexed="81"/>
            <rFont val="Tahoma"/>
            <family val="2"/>
          </rPr>
          <t>Max 500</t>
        </r>
      </text>
    </comment>
  </commentList>
</comments>
</file>

<file path=xl/sharedStrings.xml><?xml version="1.0" encoding="utf-8"?>
<sst xmlns="http://schemas.openxmlformats.org/spreadsheetml/2006/main" count="408" uniqueCount="225">
  <si>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</si>
  <si>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</si>
  <si>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</si>
  <si>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</si>
  <si>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</si>
  <si>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</si>
  <si>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</si>
  <si>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</si>
  <si>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</si>
  <si>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</si>
  <si>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</si>
  <si>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</si>
  <si>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Salario Empleo</t>
  </si>
  <si>
    <t xml:space="preserve">Inversiones </t>
  </si>
  <si>
    <t>Otro Ingresos</t>
  </si>
  <si>
    <t>Arriendo o Hipoteca</t>
  </si>
  <si>
    <t>Servicios Publicos</t>
  </si>
  <si>
    <t xml:space="preserve">Alimentacion </t>
  </si>
  <si>
    <t>Celular</t>
  </si>
  <si>
    <t>Gastos Carro</t>
  </si>
  <si>
    <t>Seguro De Vida</t>
  </si>
  <si>
    <t>Gastos Variables</t>
  </si>
  <si>
    <t>Gastos Hormiga</t>
  </si>
  <si>
    <t>Saber cuanto voy a necesitar cada mes me permite organizar mis finanzas, y sobre todo calcular mis gastos, mis costos y el pago de mis obligaciones de manera ANTICIPADA</t>
  </si>
  <si>
    <t>Concepto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</si>
  <si>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</si>
  <si>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</si>
  <si>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</si>
  <si>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</si>
  <si>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</si>
  <si>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</si>
  <si>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</si>
  <si>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</si>
  <si>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Día 9</t>
  </si>
  <si>
    <t>Día 10</t>
  </si>
  <si>
    <t>TOTAL</t>
  </si>
  <si>
    <t>Cigarrillo</t>
  </si>
  <si>
    <t>Bebidas</t>
  </si>
  <si>
    <t>Recargas</t>
  </si>
  <si>
    <t>Mecato</t>
  </si>
  <si>
    <t>Agua</t>
  </si>
  <si>
    <t>Taxi o Bus</t>
  </si>
  <si>
    <t>Peajes</t>
  </si>
  <si>
    <t>Propinas</t>
  </si>
  <si>
    <t>Comida</t>
  </si>
  <si>
    <t>Diversion</t>
  </si>
  <si>
    <t>Mercancia</t>
  </si>
  <si>
    <t>Farmacia</t>
  </si>
  <si>
    <t>Ropa</t>
  </si>
  <si>
    <t>Otros</t>
  </si>
  <si>
    <t>Los Gastos hormiga son los responsables de que nuestro dinero se drene en cosas que muchas veces son inecesarias y por lo mismo no le prestamos atencion a la manera como lo gastamos en el dia a dia. Este ejercicio de 10 dias busca crear conciencia cuanto podemos gastar al año en cosas inecesarias y como ese dinero podriamos invertirlo en otras cosas.</t>
  </si>
  <si>
    <t xml:space="preserve">Cigarrillo </t>
  </si>
  <si>
    <t>Diario</t>
  </si>
  <si>
    <t>Mensual</t>
  </si>
  <si>
    <t>Anual</t>
  </si>
  <si>
    <t>en 10 Años</t>
  </si>
  <si>
    <t>en 40 Años</t>
  </si>
  <si>
    <t>A Favor de</t>
  </si>
  <si>
    <t>Contacto</t>
  </si>
  <si>
    <t>Monto Total</t>
  </si>
  <si>
    <t>Cuota Mensual</t>
  </si>
  <si>
    <t>Interes</t>
  </si>
  <si>
    <t>Prioridad</t>
  </si>
  <si>
    <t>Inversiones</t>
  </si>
  <si>
    <t>Total</t>
  </si>
  <si>
    <t>Seguridad Social</t>
  </si>
  <si>
    <t>Saldo Actual</t>
  </si>
  <si>
    <t>Entradas</t>
  </si>
  <si>
    <t>Salidas</t>
  </si>
  <si>
    <t>Saldo</t>
  </si>
  <si>
    <t>Otro Ingresos 2</t>
  </si>
  <si>
    <t>Gasto x</t>
  </si>
  <si>
    <t>TOTAL AÑO</t>
  </si>
  <si>
    <t>Coutas</t>
  </si>
  <si>
    <t>@Alejo_Ortiz_</t>
  </si>
  <si>
    <t>@ExcelSmart_</t>
  </si>
  <si>
    <t>Se te resaltaran las 3 salidas mayores por mes.</t>
  </si>
  <si>
    <t>Ejm:</t>
  </si>
  <si>
    <t>GESTOR DE DEUDAS</t>
  </si>
  <si>
    <t>GASTOS HORMIGA</t>
  </si>
  <si>
    <t>NEGOCIOS</t>
  </si>
  <si>
    <t>*** Solo llenar las celdas en Gris</t>
  </si>
  <si>
    <t>Monto prestamo</t>
  </si>
  <si>
    <t>Mes</t>
  </si>
  <si>
    <t>Cuotas</t>
  </si>
  <si>
    <t>Saldo Inicial</t>
  </si>
  <si>
    <t>Cuota Fija</t>
  </si>
  <si>
    <t>Intereses</t>
  </si>
  <si>
    <t>Capital</t>
  </si>
  <si>
    <t>Abono a Capital</t>
  </si>
  <si>
    <t>Saldo Final</t>
  </si>
  <si>
    <t>Plazo en meses:</t>
  </si>
  <si>
    <t>Interes Mensual</t>
  </si>
  <si>
    <t>Efectivo Anual</t>
  </si>
  <si>
    <t>Cuota mensual</t>
  </si>
  <si>
    <t>Fecha Inicio Credito</t>
  </si>
  <si>
    <t>TOTAL ABONO A CAP</t>
  </si>
  <si>
    <t>Intereses Estimados</t>
  </si>
  <si>
    <t>Nuevos intereses</t>
  </si>
  <si>
    <t>Ahorro</t>
  </si>
  <si>
    <t>Plazo Pactado</t>
  </si>
  <si>
    <t>Nuevo Plazo</t>
  </si>
  <si>
    <t>Meses ahorrados</t>
  </si>
  <si>
    <t>TOTAL A PAGAR</t>
  </si>
  <si>
    <t>NUEVO TOTAL</t>
  </si>
  <si>
    <t>Inversión</t>
  </si>
  <si>
    <t>Disponible</t>
  </si>
  <si>
    <t>Presupuesto</t>
  </si>
  <si>
    <t>Real</t>
  </si>
  <si>
    <t>Diferencia</t>
  </si>
  <si>
    <t>Vacaciones</t>
  </si>
  <si>
    <t>Regalos</t>
  </si>
  <si>
    <t>Ahorro 6</t>
  </si>
  <si>
    <t>FONDOS DE AHORRO TOTALES</t>
  </si>
  <si>
    <t>META DE AHORRO</t>
  </si>
  <si>
    <t>AHORRO A LA FECHA</t>
  </si>
  <si>
    <t>#</t>
  </si>
  <si>
    <t>DESCRIPCIÓN</t>
  </si>
  <si>
    <t>META</t>
  </si>
  <si>
    <t>AHORRO ACTUAL</t>
  </si>
  <si>
    <t>AHORRO PENDIENTE</t>
  </si>
  <si>
    <t>AHORRO MENSUAL</t>
  </si>
  <si>
    <t># DE MESES NECESARIOS</t>
  </si>
  <si>
    <t># DE MESES RESTANTES</t>
  </si>
  <si>
    <t>REGISTRO DE FACTURAS</t>
  </si>
  <si>
    <t>FACTURAS TOTALES</t>
  </si>
  <si>
    <t>PAGO MENSUAL</t>
  </si>
  <si>
    <t>PAGO ANUAL</t>
  </si>
  <si>
    <t>FECHA DE PAGO</t>
  </si>
  <si>
    <t>VALOR</t>
  </si>
  <si>
    <t>PAGO AUTOMÁTICO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</si>
  <si>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</si>
  <si>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</si>
  <si>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</si>
  <si>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</si>
  <si>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</si>
  <si>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</si>
  <si>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</si>
  <si>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</si>
  <si>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</si>
  <si>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</si>
  <si>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</si>
  <si>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</si>
  <si>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Inicio de mes</t>
  </si>
  <si>
    <t>Mitad de mes</t>
  </si>
  <si>
    <t>Final del mes</t>
  </si>
  <si>
    <t>Fecha</t>
  </si>
  <si>
    <t>Tipo</t>
  </si>
  <si>
    <t>Acciones</t>
  </si>
  <si>
    <t>ISA</t>
  </si>
  <si>
    <t>Nubank</t>
  </si>
  <si>
    <t>Fondo inversion</t>
  </si>
  <si>
    <t>CDT</t>
  </si>
  <si>
    <t>Bancolombia Preferencial</t>
  </si>
  <si>
    <t>Fondo Ganaderia</t>
  </si>
  <si>
    <t>ETF</t>
  </si>
  <si>
    <t>Apple</t>
  </si>
  <si>
    <t>Fecha Fin Estimada</t>
  </si>
  <si>
    <t>Nombre Inversión</t>
  </si>
  <si>
    <t>Lugar inversión</t>
  </si>
  <si>
    <t>Valor Individual</t>
  </si>
  <si>
    <t>Participaciones</t>
  </si>
  <si>
    <t>Rentabilidad esperada</t>
  </si>
  <si>
    <t>Meses de inversión esperada</t>
  </si>
  <si>
    <t>Tipo de riesgo</t>
  </si>
  <si>
    <t>Capital invertido</t>
  </si>
  <si>
    <t>Medio</t>
  </si>
  <si>
    <t>Bajo</t>
  </si>
  <si>
    <t>Alto</t>
  </si>
  <si>
    <t>Observaciones</t>
  </si>
  <si>
    <t>Tasa esperada E.A</t>
  </si>
  <si>
    <t>Reinvertir luego del año</t>
  </si>
  <si>
    <t>Año</t>
  </si>
  <si>
    <t>Capital Inicial</t>
  </si>
  <si>
    <t>Aporte</t>
  </si>
  <si>
    <t>Capital total con aporte</t>
  </si>
  <si>
    <t>Capital total sin aporte</t>
  </si>
  <si>
    <t>-</t>
  </si>
  <si>
    <t>Tasa EA</t>
  </si>
  <si>
    <t>Esta plantilla es la puerta de entrada a una vida financiera exitosa, sólida y próspera.</t>
  </si>
  <si>
    <t>Empresa</t>
  </si>
  <si>
    <t>Inversión Total</t>
  </si>
  <si>
    <t>Nombre contacto</t>
  </si>
  <si>
    <t>Cel Contacto</t>
  </si>
  <si>
    <t>Fecha inicio negocio</t>
  </si>
  <si>
    <t>Riesgo</t>
  </si>
  <si>
    <t>PRESUPUESTO PROYECTADO</t>
  </si>
  <si>
    <t>Impuesto carro</t>
  </si>
  <si>
    <t>Impuesto Casa</t>
  </si>
  <si>
    <t>PLAN DE AHORRO</t>
  </si>
  <si>
    <t>MES</t>
  </si>
  <si>
    <t>Inversión 5</t>
  </si>
  <si>
    <t>Inversión 6</t>
  </si>
  <si>
    <t>Inversión 7</t>
  </si>
  <si>
    <t>Inversión 8</t>
  </si>
  <si>
    <t>Inversión 9</t>
  </si>
  <si>
    <t>Inversión 10</t>
  </si>
  <si>
    <t>Fondos</t>
  </si>
  <si>
    <t>Hotel</t>
  </si>
  <si>
    <t>INVERSIONES</t>
  </si>
  <si>
    <t>Tipo Inversión</t>
  </si>
  <si>
    <t>Criptomonedas</t>
  </si>
  <si>
    <t>Crowdfunding</t>
  </si>
  <si>
    <t>SIMULADOR
INTERÉS COMPUESTO</t>
  </si>
  <si>
    <t>Años</t>
  </si>
  <si>
    <t>Proyectado</t>
  </si>
  <si>
    <t>Ingresos</t>
  </si>
  <si>
    <t>Plan de ahorro</t>
  </si>
  <si>
    <t>Meta</t>
  </si>
  <si>
    <t>Gestor dudas</t>
  </si>
  <si>
    <t>Etiquetas de fila</t>
  </si>
  <si>
    <t>(en blanco)</t>
  </si>
  <si>
    <t>Total general</t>
  </si>
  <si>
    <t>Suma de Capital invertido</t>
  </si>
  <si>
    <t>Debo</t>
  </si>
  <si>
    <t>He pagado</t>
  </si>
  <si>
    <t>Dinero</t>
  </si>
  <si>
    <t>Bancolombia</t>
  </si>
  <si>
    <t>CIERRE 
REAL</t>
  </si>
  <si>
    <t>SIMULADOR
CREDITO</t>
  </si>
  <si>
    <t>Cantidad</t>
  </si>
  <si>
    <t>Rentabilidad</t>
  </si>
  <si>
    <t>gato</t>
  </si>
  <si>
    <t>Ahorro 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</si>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</sst>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  <numFmt numFmtId="166" formatCode="0.0%"/>
    <numFmt numFmtId="167" formatCode="[$$]#,##0.00"/>
    <numFmt numFmtId="168" formatCode="[$$]#,##0"/>
    <numFmt numFmtId="169" formatCode="0.0"/>
    <numFmt numFmtId="170" formatCode="dd\-mm\-yy;@"/>
  </numFmts>
  <fonts count="52">
    <font>
      <sz val="1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8"/>
      <name val="Federo"/>
    </font>
    <font>
      <b/>
      <sz val="11"/>
      <name val="Calibri"/>
      <family val="2"/>
    </font>
    <font>
      <b/>
      <sz val="11"/>
      <color rgb="FFFF0000"/>
      <name val="Calibri"/>
      <family val="2"/>
    </font>
    <font>
      <u/>
      <sz val="11"/>
      <name val="Calibri"/>
      <family val="2"/>
    </font>
    <font>
      <sz val="11"/>
      <name val="Calibri"/>
      <family val="2"/>
      <scheme val="minor"/>
    </font>
    <font>
      <sz val="36"/>
      <name val="Federo"/>
    </font>
    <font>
      <sz val="36"/>
      <name val="Calibri"/>
      <family val="2"/>
    </font>
    <font>
      <sz val="3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Calibri "/>
    </font>
    <font>
      <b/>
      <sz val="11"/>
      <name val="Calibri"/>
      <family val="2"/>
    </font>
    <font>
      <b/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Lato"/>
      <family val="2"/>
    </font>
    <font>
      <sz val="10"/>
      <color rgb="FF000000"/>
      <name val="Lato"/>
      <family val="2"/>
    </font>
    <font>
      <b/>
      <u/>
      <sz val="11"/>
      <color rgb="FF434343"/>
      <name val="Lato"/>
      <family val="2"/>
    </font>
    <font>
      <b/>
      <u/>
      <sz val="11"/>
      <color rgb="FF000000"/>
      <name val="Lato"/>
      <family val="2"/>
    </font>
    <font>
      <sz val="10"/>
      <color theme="0"/>
      <name val="Lato"/>
      <family val="2"/>
    </font>
    <font>
      <sz val="10"/>
      <color rgb="FF666666"/>
      <name val="Lato"/>
      <family val="2"/>
    </font>
    <font>
      <sz val="10"/>
      <name val="Arial"/>
      <family val="2"/>
    </font>
    <font>
      <sz val="10"/>
      <color rgb="FFFFFFFF"/>
      <name val="Lato"/>
      <family val="2"/>
    </font>
    <font>
      <b/>
      <sz val="10"/>
      <color theme="0"/>
      <name val="Lato"/>
      <family val="2"/>
    </font>
    <font>
      <b/>
      <sz val="10"/>
      <color rgb="FF666666"/>
      <name val="Lato"/>
      <family val="2"/>
    </font>
    <font>
      <b/>
      <sz val="24"/>
      <color theme="1"/>
      <name val="Lato"/>
      <family val="2"/>
    </font>
    <font>
      <b/>
      <sz val="10"/>
      <color theme="1"/>
      <name val="Lato"/>
      <family val="2"/>
    </font>
    <font>
      <sz val="10"/>
      <color theme="0"/>
      <name val="Arial"/>
      <family val="2"/>
    </font>
    <font>
      <sz val="24"/>
      <name val="Lato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0"/>
      <color rgb="FFFF0000"/>
      <name val="Rage Italic"/>
      <family val="4"/>
    </font>
    <font>
      <sz val="22"/>
      <color rgb="FFFF0000"/>
      <name val="Rage Italic"/>
      <family val="4"/>
    </font>
    <font>
      <sz val="8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sz val="12"/>
      <name val="Calibri"/>
      <family val="2"/>
      <scheme val="minor"/>
    </font>
    <font>
      <sz val="28"/>
      <color rgb="FFFF0000"/>
      <name val="Rage Italic"/>
      <family val="4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  <font>
      <sz val="36"/>
      <color rgb="FFFF0000"/>
      <name val="Rage Italic"/>
      <family val="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ECEC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F4B083"/>
      </patternFill>
    </fill>
    <fill>
      <patternFill patternType="solid">
        <fgColor rgb="FF002060"/>
        <bgColor rgb="FFBCABC1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2F4A"/>
        <bgColor rgb="FFCBC7FC"/>
      </patternFill>
    </fill>
    <fill>
      <patternFill patternType="solid">
        <fgColor rgb="FFF8F2EB"/>
        <bgColor rgb="FFF8F2EB"/>
      </patternFill>
    </fill>
    <fill>
      <patternFill patternType="solid">
        <fgColor rgb="FFFFFCEB"/>
        <bgColor rgb="FFF3E7DC"/>
      </patternFill>
    </fill>
    <fill>
      <patternFill patternType="solid">
        <fgColor rgb="FFFFFCEB"/>
        <bgColor rgb="FFF8F2EB"/>
      </patternFill>
    </fill>
    <fill>
      <patternFill patternType="solid">
        <fgColor theme="8" tint="-0.499984740745262"/>
        <bgColor rgb="FFE6E3FE"/>
      </patternFill>
    </fill>
    <fill>
      <patternFill patternType="lightGray">
        <fgColor theme="0" tint="-0.14990691854609822"/>
        <bgColor rgb="FFFFFFFF"/>
      </patternFill>
    </fill>
    <fill>
      <patternFill patternType="lightGray">
        <fgColor theme="0" tint="-0.14990691854609822"/>
        <bgColor rgb="FFF8F2EB"/>
      </patternFill>
    </fill>
    <fill>
      <patternFill patternType="solid">
        <fgColor theme="1" tint="0.14999847407452621"/>
        <bgColor rgb="FFCBC7FC"/>
      </patternFill>
    </fill>
    <fill>
      <patternFill patternType="solid">
        <fgColor theme="1" tint="0.14999847407452621"/>
        <bgColor rgb="FFE6E3FE"/>
      </patternFill>
    </fill>
    <fill>
      <patternFill patternType="solid">
        <fgColor theme="1" tint="0.14999847407452621"/>
        <bgColor rgb="FFF8F2EB"/>
      </patternFill>
    </fill>
    <fill>
      <patternFill patternType="solid">
        <fgColor theme="0" tint="-4.9989318521683403E-2"/>
        <bgColor rgb="FFCBC7F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C7AD"/>
        <bgColor indexed="64"/>
      </patternFill>
    </fill>
    <fill>
      <patternFill patternType="solid">
        <fgColor theme="4" tint="-0.499984740745262"/>
        <bgColor rgb="FFE6E3F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gray125">
        <fgColor theme="0" tint="-0.1499374370555742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ashDotDot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EFEFEF"/>
      </right>
      <top style="medium">
        <color indexed="64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medium">
        <color indexed="64"/>
      </top>
      <bottom style="thin">
        <color rgb="FFEFEFEF"/>
      </bottom>
      <diagonal/>
    </border>
    <border>
      <left style="medium">
        <color indexed="64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medium">
        <color indexed="64"/>
      </left>
      <right style="thin">
        <color rgb="FFEFEFEF"/>
      </right>
      <top style="thin">
        <color rgb="FFEFEFEF"/>
      </top>
      <bottom style="medium">
        <color indexed="64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medium">
        <color indexed="64"/>
      </bottom>
      <diagonal/>
    </border>
    <border>
      <left style="medium">
        <color rgb="FFFF0000"/>
      </left>
      <right style="hair">
        <color rgb="FFFF0000"/>
      </right>
      <top style="medium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medium">
        <color rgb="FFFF0000"/>
      </top>
      <bottom style="hair">
        <color rgb="FFFF0000"/>
      </bottom>
      <diagonal/>
    </border>
    <border>
      <left style="hair">
        <color rgb="FFFF0000"/>
      </left>
      <right style="medium">
        <color rgb="FFFF0000"/>
      </right>
      <top style="medium">
        <color rgb="FFFF0000"/>
      </top>
      <bottom style="hair">
        <color rgb="FFFF0000"/>
      </bottom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 style="medium">
        <color rgb="FFFF0000"/>
      </left>
      <right/>
      <top style="hair">
        <color rgb="FFFF0000"/>
      </top>
      <bottom style="medium">
        <color rgb="FFFF0000"/>
      </bottom>
      <diagonal/>
    </border>
    <border>
      <left/>
      <right/>
      <top style="hair">
        <color rgb="FFFF0000"/>
      </top>
      <bottom style="medium">
        <color rgb="FFFF0000"/>
      </bottom>
      <diagonal/>
    </border>
    <border>
      <left/>
      <right style="medium">
        <color rgb="FFFF0000"/>
      </right>
      <top style="hair">
        <color rgb="FFFF0000"/>
      </top>
      <bottom style="medium">
        <color rgb="FFFF0000"/>
      </bottom>
      <diagonal/>
    </border>
    <border>
      <left style="dotted">
        <color theme="5" tint="-0.24994659260841701"/>
      </left>
      <right style="dotted">
        <color theme="5" tint="-0.24994659260841701"/>
      </right>
      <top style="dotted">
        <color theme="5" tint="-0.24994659260841701"/>
      </top>
      <bottom style="dotted">
        <color theme="5" tint="-0.24994659260841701"/>
      </bottom>
      <diagonal/>
    </border>
    <border>
      <left style="dotted">
        <color rgb="FFFF0000"/>
      </left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dotted">
        <color rgb="FF000000"/>
      </left>
      <right style="dotted">
        <color rgb="FF000000"/>
      </right>
      <top/>
      <bottom/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12"/>
    <xf numFmtId="0" fontId="26" fillId="0" borderId="12"/>
    <xf numFmtId="0" fontId="26" fillId="0" borderId="12"/>
    <xf numFmtId="0" fontId="2" fillId="0" borderId="12"/>
  </cellStyleXfs>
  <cellXfs count="260">
    <xf numFmtId="0" fontId="0" fillId="0" borderId="0" xfId="0"/>
    <xf numFmtId="0" fontId="5" fillId="0" borderId="1" xfId="0" applyFont="1" applyBorder="1"/>
    <xf numFmtId="0" fontId="5" fillId="2" borderId="1" xfId="0" applyFont="1" applyFill="1" applyBorder="1"/>
    <xf numFmtId="0" fontId="15" fillId="0" borderId="0" xfId="0" applyFont="1"/>
    <xf numFmtId="0" fontId="14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19" fillId="3" borderId="13" xfId="0" applyFont="1" applyFill="1" applyBorder="1" applyAlignment="1">
      <alignment horizontal="center" vertical="center"/>
    </xf>
    <xf numFmtId="0" fontId="0" fillId="0" borderId="12" xfId="0" applyBorder="1"/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6" fontId="0" fillId="7" borderId="13" xfId="0" applyNumberFormat="1" applyFill="1" applyBorder="1" applyAlignment="1">
      <alignment horizontal="center"/>
    </xf>
    <xf numFmtId="164" fontId="15" fillId="2" borderId="13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9" xfId="0" applyFont="1" applyBorder="1"/>
    <xf numFmtId="0" fontId="8" fillId="0" borderId="2" xfId="0" applyFont="1" applyBorder="1" applyAlignment="1">
      <alignment vertical="center"/>
    </xf>
    <xf numFmtId="0" fontId="7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9" fillId="0" borderId="10" xfId="0" applyFont="1" applyBorder="1" applyAlignment="1">
      <alignment vertical="center" wrapText="1"/>
    </xf>
    <xf numFmtId="0" fontId="20" fillId="0" borderId="1" xfId="0" applyFont="1" applyBorder="1"/>
    <xf numFmtId="0" fontId="16" fillId="8" borderId="1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6" fontId="5" fillId="2" borderId="12" xfId="0" applyNumberFormat="1" applyFont="1" applyFill="1" applyBorder="1" applyAlignment="1">
      <alignment horizontal="center" vertical="center"/>
    </xf>
    <xf numFmtId="0" fontId="21" fillId="0" borderId="0" xfId="0" applyFont="1"/>
    <xf numFmtId="6" fontId="0" fillId="0" borderId="0" xfId="0" applyNumberFormat="1"/>
    <xf numFmtId="0" fontId="16" fillId="0" borderId="0" xfId="0" applyFont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6" fontId="5" fillId="2" borderId="15" xfId="0" applyNumberFormat="1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165" fontId="15" fillId="2" borderId="16" xfId="2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6" fontId="4" fillId="0" borderId="16" xfId="0" applyNumberFormat="1" applyFont="1" applyBorder="1" applyAlignment="1">
      <alignment horizontal="center" vertical="center"/>
    </xf>
    <xf numFmtId="166" fontId="15" fillId="0" borderId="16" xfId="1" applyNumberFormat="1" applyFont="1" applyFill="1" applyBorder="1" applyAlignment="1">
      <alignment horizontal="center" vertical="center" wrapText="1"/>
    </xf>
    <xf numFmtId="0" fontId="15" fillId="0" borderId="16" xfId="1" applyNumberFormat="1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/>
    </xf>
    <xf numFmtId="6" fontId="16" fillId="4" borderId="13" xfId="0" applyNumberFormat="1" applyFont="1" applyFill="1" applyBorder="1" applyAlignment="1">
      <alignment horizontal="center" vertical="center"/>
    </xf>
    <xf numFmtId="166" fontId="16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23" fillId="0" borderId="0" xfId="0" applyFont="1"/>
    <xf numFmtId="6" fontId="15" fillId="0" borderId="13" xfId="0" applyNumberFormat="1" applyFont="1" applyBorder="1" applyAlignment="1">
      <alignment horizontal="center"/>
    </xf>
    <xf numFmtId="6" fontId="20" fillId="0" borderId="13" xfId="0" applyNumberFormat="1" applyFont="1" applyBorder="1" applyAlignment="1">
      <alignment horizontal="center" vertical="center"/>
    </xf>
    <xf numFmtId="165" fontId="16" fillId="4" borderId="13" xfId="0" applyNumberFormat="1" applyFont="1" applyFill="1" applyBorder="1" applyAlignment="1">
      <alignment horizontal="center" vertical="center"/>
    </xf>
    <xf numFmtId="0" fontId="24" fillId="16" borderId="13" xfId="0" applyFont="1" applyFill="1" applyBorder="1" applyAlignment="1">
      <alignment horizontal="center" vertical="center"/>
    </xf>
    <xf numFmtId="0" fontId="27" fillId="0" borderId="12" xfId="4" applyFont="1"/>
    <xf numFmtId="0" fontId="27" fillId="17" borderId="12" xfId="4" applyFont="1" applyFill="1"/>
    <xf numFmtId="0" fontId="28" fillId="0" borderId="12" xfId="4" applyFont="1"/>
    <xf numFmtId="0" fontId="29" fillId="17" borderId="12" xfId="5" applyFont="1" applyFill="1" applyAlignment="1">
      <alignment horizontal="center" vertical="center" wrapText="1"/>
    </xf>
    <xf numFmtId="0" fontId="30" fillId="0" borderId="12" xfId="5" applyFont="1" applyAlignment="1">
      <alignment horizontal="center" vertical="center" wrapText="1"/>
    </xf>
    <xf numFmtId="0" fontId="27" fillId="2" borderId="12" xfId="4" applyFont="1" applyFill="1"/>
    <xf numFmtId="0" fontId="28" fillId="17" borderId="12" xfId="4" applyFont="1" applyFill="1"/>
    <xf numFmtId="0" fontId="28" fillId="17" borderId="12" xfId="4" applyFont="1" applyFill="1" applyAlignment="1">
      <alignment horizontal="right"/>
    </xf>
    <xf numFmtId="169" fontId="28" fillId="17" borderId="12" xfId="4" applyNumberFormat="1" applyFont="1" applyFill="1" applyAlignment="1">
      <alignment horizontal="right"/>
    </xf>
    <xf numFmtId="0" fontId="27" fillId="0" borderId="12" xfId="5" applyFont="1"/>
    <xf numFmtId="0" fontId="27" fillId="17" borderId="12" xfId="5" applyFont="1" applyFill="1"/>
    <xf numFmtId="0" fontId="26" fillId="0" borderId="12" xfId="5"/>
    <xf numFmtId="0" fontId="28" fillId="17" borderId="12" xfId="5" applyFont="1" applyFill="1"/>
    <xf numFmtId="167" fontId="27" fillId="17" borderId="12" xfId="5" applyNumberFormat="1" applyFont="1" applyFill="1"/>
    <xf numFmtId="168" fontId="26" fillId="0" borderId="12" xfId="5" applyNumberFormat="1"/>
    <xf numFmtId="0" fontId="31" fillId="18" borderId="26" xfId="5" applyFont="1" applyFill="1" applyBorder="1" applyAlignment="1">
      <alignment horizontal="center" vertical="center" wrapText="1"/>
    </xf>
    <xf numFmtId="0" fontId="34" fillId="18" borderId="27" xfId="5" applyFont="1" applyFill="1" applyBorder="1" applyAlignment="1">
      <alignment horizontal="center" vertical="center" wrapText="1"/>
    </xf>
    <xf numFmtId="0" fontId="31" fillId="18" borderId="27" xfId="5" applyFont="1" applyFill="1" applyBorder="1" applyAlignment="1">
      <alignment horizontal="center" vertical="center" wrapText="1"/>
    </xf>
    <xf numFmtId="0" fontId="32" fillId="0" borderId="28" xfId="5" applyFont="1" applyBorder="1" applyAlignment="1">
      <alignment horizontal="center"/>
    </xf>
    <xf numFmtId="0" fontId="32" fillId="0" borderId="29" xfId="5" applyFont="1" applyBorder="1" applyAlignment="1">
      <alignment horizontal="left"/>
    </xf>
    <xf numFmtId="168" fontId="32" fillId="0" borderId="29" xfId="5" applyNumberFormat="1" applyFont="1" applyBorder="1" applyAlignment="1">
      <alignment horizontal="center"/>
    </xf>
    <xf numFmtId="0" fontId="35" fillId="0" borderId="29" xfId="5" applyFont="1" applyBorder="1" applyAlignment="1">
      <alignment horizontal="center"/>
    </xf>
    <xf numFmtId="168" fontId="27" fillId="17" borderId="12" xfId="5" applyNumberFormat="1" applyFont="1" applyFill="1"/>
    <xf numFmtId="168" fontId="27" fillId="0" borderId="12" xfId="5" applyNumberFormat="1" applyFont="1"/>
    <xf numFmtId="0" fontId="32" fillId="20" borderId="28" xfId="5" applyFont="1" applyFill="1" applyBorder="1" applyAlignment="1">
      <alignment horizontal="center"/>
    </xf>
    <xf numFmtId="0" fontId="32" fillId="20" borderId="29" xfId="5" applyFont="1" applyFill="1" applyBorder="1" applyAlignment="1">
      <alignment horizontal="left"/>
    </xf>
    <xf numFmtId="168" fontId="32" fillId="21" borderId="29" xfId="5" applyNumberFormat="1" applyFont="1" applyFill="1" applyBorder="1" applyAlignment="1">
      <alignment horizontal="center"/>
    </xf>
    <xf numFmtId="0" fontId="35" fillId="21" borderId="29" xfId="5" applyFont="1" applyFill="1" applyBorder="1" applyAlignment="1">
      <alignment horizontal="center"/>
    </xf>
    <xf numFmtId="0" fontId="35" fillId="20" borderId="29" xfId="5" applyFont="1" applyFill="1" applyBorder="1" applyAlignment="1">
      <alignment horizontal="center"/>
    </xf>
    <xf numFmtId="0" fontId="32" fillId="20" borderId="30" xfId="5" applyFont="1" applyFill="1" applyBorder="1" applyAlignment="1">
      <alignment horizontal="center"/>
    </xf>
    <xf numFmtId="0" fontId="32" fillId="20" borderId="31" xfId="5" applyFont="1" applyFill="1" applyBorder="1" applyAlignment="1">
      <alignment horizontal="left"/>
    </xf>
    <xf numFmtId="168" fontId="32" fillId="21" borderId="31" xfId="5" applyNumberFormat="1" applyFont="1" applyFill="1" applyBorder="1" applyAlignment="1">
      <alignment horizontal="center"/>
    </xf>
    <xf numFmtId="0" fontId="35" fillId="21" borderId="31" xfId="5" applyFont="1" applyFill="1" applyBorder="1" applyAlignment="1">
      <alignment horizontal="center"/>
    </xf>
    <xf numFmtId="0" fontId="35" fillId="20" borderId="31" xfId="5" applyFont="1" applyFill="1" applyBorder="1" applyAlignment="1">
      <alignment horizontal="center"/>
    </xf>
    <xf numFmtId="0" fontId="32" fillId="2" borderId="35" xfId="4" applyFont="1" applyFill="1" applyBorder="1" applyAlignment="1" applyProtection="1">
      <alignment horizontal="center"/>
      <protection locked="0"/>
    </xf>
    <xf numFmtId="168" fontId="32" fillId="2" borderId="36" xfId="4" applyNumberFormat="1" applyFont="1" applyFill="1" applyBorder="1" applyAlignment="1" applyProtection="1">
      <alignment horizontal="center"/>
      <protection locked="0"/>
    </xf>
    <xf numFmtId="169" fontId="36" fillId="23" borderId="36" xfId="4" applyNumberFormat="1" applyFont="1" applyFill="1" applyBorder="1" applyAlignment="1">
      <alignment horizontal="center"/>
    </xf>
    <xf numFmtId="169" fontId="36" fillId="23" borderId="37" xfId="4" applyNumberFormat="1" applyFont="1" applyFill="1" applyBorder="1" applyAlignment="1">
      <alignment horizontal="center"/>
    </xf>
    <xf numFmtId="0" fontId="32" fillId="19" borderId="35" xfId="4" applyFont="1" applyFill="1" applyBorder="1" applyAlignment="1" applyProtection="1">
      <alignment horizontal="center"/>
      <protection locked="0"/>
    </xf>
    <xf numFmtId="168" fontId="32" fillId="19" borderId="36" xfId="4" applyNumberFormat="1" applyFont="1" applyFill="1" applyBorder="1" applyAlignment="1" applyProtection="1">
      <alignment horizontal="center"/>
      <protection locked="0"/>
    </xf>
    <xf numFmtId="169" fontId="36" fillId="24" borderId="36" xfId="4" applyNumberFormat="1" applyFont="1" applyFill="1" applyBorder="1" applyAlignment="1">
      <alignment horizontal="center"/>
    </xf>
    <xf numFmtId="169" fontId="36" fillId="24" borderId="37" xfId="4" applyNumberFormat="1" applyFont="1" applyFill="1" applyBorder="1" applyAlignment="1">
      <alignment horizontal="center"/>
    </xf>
    <xf numFmtId="0" fontId="31" fillId="25" borderId="32" xfId="4" applyFont="1" applyFill="1" applyBorder="1" applyAlignment="1">
      <alignment horizontal="center" vertical="center" wrapText="1"/>
    </xf>
    <xf numFmtId="0" fontId="31" fillId="25" borderId="33" xfId="4" applyFont="1" applyFill="1" applyBorder="1" applyAlignment="1">
      <alignment horizontal="center" vertical="center" wrapText="1"/>
    </xf>
    <xf numFmtId="0" fontId="31" fillId="25" borderId="34" xfId="4" applyFont="1" applyFill="1" applyBorder="1" applyAlignment="1">
      <alignment horizontal="center" vertical="center" wrapText="1"/>
    </xf>
    <xf numFmtId="168" fontId="35" fillId="26" borderId="39" xfId="4" applyNumberFormat="1" applyFont="1" applyFill="1" applyBorder="1" applyAlignment="1">
      <alignment horizontal="center"/>
    </xf>
    <xf numFmtId="168" fontId="35" fillId="26" borderId="40" xfId="4" applyNumberFormat="1" applyFont="1" applyFill="1" applyBorder="1" applyAlignment="1">
      <alignment horizontal="center"/>
    </xf>
    <xf numFmtId="6" fontId="36" fillId="23" borderId="36" xfId="4" applyNumberFormat="1" applyFont="1" applyFill="1" applyBorder="1" applyAlignment="1">
      <alignment horizontal="center"/>
    </xf>
    <xf numFmtId="0" fontId="16" fillId="0" borderId="41" xfId="0" applyFont="1" applyBorder="1" applyAlignment="1">
      <alignment horizontal="center" vertical="center"/>
    </xf>
    <xf numFmtId="0" fontId="19" fillId="3" borderId="41" xfId="0" applyFont="1" applyFill="1" applyBorder="1" applyAlignment="1">
      <alignment horizontal="center"/>
    </xf>
    <xf numFmtId="6" fontId="0" fillId="6" borderId="41" xfId="0" applyNumberFormat="1" applyFill="1" applyBorder="1" applyAlignment="1">
      <alignment horizontal="center"/>
    </xf>
    <xf numFmtId="6" fontId="16" fillId="6" borderId="41" xfId="0" applyNumberFormat="1" applyFont="1" applyFill="1" applyBorder="1" applyAlignment="1">
      <alignment horizontal="center"/>
    </xf>
    <xf numFmtId="6" fontId="0" fillId="30" borderId="13" xfId="0" applyNumberFormat="1" applyFill="1" applyBorder="1" applyAlignment="1">
      <alignment horizontal="center"/>
    </xf>
    <xf numFmtId="164" fontId="15" fillId="2" borderId="42" xfId="0" applyNumberFormat="1" applyFont="1" applyFill="1" applyBorder="1" applyAlignment="1">
      <alignment horizontal="center" vertical="center"/>
    </xf>
    <xf numFmtId="0" fontId="16" fillId="9" borderId="42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/>
    </xf>
    <xf numFmtId="6" fontId="16" fillId="30" borderId="13" xfId="0" applyNumberFormat="1" applyFont="1" applyFill="1" applyBorder="1" applyAlignment="1">
      <alignment horizontal="center" vertical="center"/>
    </xf>
    <xf numFmtId="8" fontId="27" fillId="0" borderId="12" xfId="5" applyNumberFormat="1" applyFont="1"/>
    <xf numFmtId="0" fontId="25" fillId="13" borderId="0" xfId="0" applyFont="1" applyFill="1" applyAlignment="1">
      <alignment horizontal="center" vertical="center"/>
    </xf>
    <xf numFmtId="8" fontId="0" fillId="0" borderId="0" xfId="0" applyNumberFormat="1"/>
    <xf numFmtId="4" fontId="0" fillId="0" borderId="0" xfId="0" applyNumberFormat="1"/>
    <xf numFmtId="0" fontId="23" fillId="0" borderId="0" xfId="0" applyFont="1" applyAlignment="1">
      <alignment vertical="center"/>
    </xf>
    <xf numFmtId="0" fontId="8" fillId="0" borderId="1" xfId="0" applyFont="1" applyBorder="1"/>
    <xf numFmtId="0" fontId="43" fillId="0" borderId="0" xfId="0" applyFont="1" applyAlignment="1">
      <alignment vertical="top" wrapText="1"/>
    </xf>
    <xf numFmtId="6" fontId="16" fillId="15" borderId="41" xfId="0" applyNumberFormat="1" applyFont="1" applyFill="1" applyBorder="1" applyAlignment="1">
      <alignment horizontal="center"/>
    </xf>
    <xf numFmtId="0" fontId="0" fillId="7" borderId="0" xfId="0" applyFill="1"/>
    <xf numFmtId="0" fontId="2" fillId="0" borderId="12" xfId="6" applyProtection="1">
      <protection locked="0"/>
    </xf>
    <xf numFmtId="0" fontId="8" fillId="0" borderId="12" xfId="6" quotePrefix="1" applyFont="1" applyAlignment="1">
      <alignment horizontal="left"/>
    </xf>
    <xf numFmtId="0" fontId="25" fillId="7" borderId="12" xfId="6" applyFont="1" applyFill="1" applyProtection="1">
      <protection locked="0"/>
    </xf>
    <xf numFmtId="0" fontId="24" fillId="12" borderId="13" xfId="6" applyFont="1" applyFill="1" applyBorder="1" applyAlignment="1" applyProtection="1">
      <alignment horizontal="center" vertical="center"/>
      <protection locked="0"/>
    </xf>
    <xf numFmtId="6" fontId="2" fillId="13" borderId="13" xfId="6" applyNumberFormat="1" applyFill="1" applyBorder="1" applyAlignment="1" applyProtection="1">
      <alignment horizontal="center" vertical="center"/>
      <protection locked="0"/>
    </xf>
    <xf numFmtId="0" fontId="24" fillId="12" borderId="13" xfId="6" applyFont="1" applyFill="1" applyBorder="1" applyAlignment="1">
      <alignment horizontal="center" vertical="center"/>
    </xf>
    <xf numFmtId="17" fontId="2" fillId="0" borderId="13" xfId="6" applyNumberFormat="1" applyBorder="1" applyAlignment="1">
      <alignment horizontal="center" vertical="center"/>
    </xf>
    <xf numFmtId="0" fontId="2" fillId="0" borderId="13" xfId="6" applyBorder="1" applyAlignment="1">
      <alignment horizontal="center" vertical="center"/>
    </xf>
    <xf numFmtId="6" fontId="2" fillId="0" borderId="13" xfId="6" applyNumberFormat="1" applyBorder="1" applyAlignment="1">
      <alignment horizontal="center" vertical="center"/>
    </xf>
    <xf numFmtId="10" fontId="2" fillId="13" borderId="13" xfId="6" applyNumberFormat="1" applyFill="1" applyBorder="1" applyAlignment="1" applyProtection="1">
      <alignment horizontal="center" vertical="center"/>
      <protection locked="0"/>
    </xf>
    <xf numFmtId="10" fontId="2" fillId="0" borderId="13" xfId="6" applyNumberFormat="1" applyBorder="1" applyAlignment="1">
      <alignment horizontal="center" vertical="center"/>
    </xf>
    <xf numFmtId="10" fontId="2" fillId="0" borderId="12" xfId="6" applyNumberFormat="1" applyAlignment="1">
      <alignment horizontal="center" vertical="center"/>
    </xf>
    <xf numFmtId="6" fontId="2" fillId="0" borderId="12" xfId="6" applyNumberFormat="1" applyProtection="1">
      <protection locked="0"/>
    </xf>
    <xf numFmtId="14" fontId="2" fillId="14" borderId="13" xfId="6" applyNumberFormat="1" applyFill="1" applyBorder="1" applyAlignment="1" applyProtection="1">
      <alignment horizontal="center" vertical="center"/>
      <protection locked="0"/>
    </xf>
    <xf numFmtId="0" fontId="24" fillId="12" borderId="12" xfId="6" applyFont="1" applyFill="1" applyAlignment="1" applyProtection="1">
      <alignment horizontal="center" vertical="center"/>
      <protection locked="0"/>
    </xf>
    <xf numFmtId="0" fontId="2" fillId="0" borderId="12" xfId="6"/>
    <xf numFmtId="3" fontId="2" fillId="0" borderId="13" xfId="6" applyNumberFormat="1" applyBorder="1" applyAlignment="1">
      <alignment horizontal="center" vertical="center"/>
    </xf>
    <xf numFmtId="9" fontId="2" fillId="0" borderId="12" xfId="6" applyNumberFormat="1" applyProtection="1">
      <protection locked="0"/>
    </xf>
    <xf numFmtId="0" fontId="44" fillId="0" borderId="0" xfId="0" applyFont="1" applyAlignment="1">
      <alignment vertical="top"/>
    </xf>
    <xf numFmtId="0" fontId="11" fillId="0" borderId="0" xfId="0" applyFont="1"/>
    <xf numFmtId="0" fontId="48" fillId="0" borderId="0" xfId="0" applyFont="1" applyAlignment="1">
      <alignment vertical="top"/>
    </xf>
    <xf numFmtId="0" fontId="22" fillId="12" borderId="0" xfId="0" applyFont="1" applyFill="1" applyAlignment="1">
      <alignment horizontal="center" vertical="center"/>
    </xf>
    <xf numFmtId="0" fontId="22" fillId="12" borderId="0" xfId="0" applyFont="1" applyFill="1" applyAlignment="1">
      <alignment horizontal="center" vertical="center" wrapText="1"/>
    </xf>
    <xf numFmtId="0" fontId="42" fillId="12" borderId="43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/>
    </xf>
    <xf numFmtId="6" fontId="0" fillId="0" borderId="13" xfId="0" applyNumberFormat="1" applyBorder="1" applyAlignment="1" applyProtection="1">
      <alignment horizontal="center" vertical="center"/>
      <protection locked="0"/>
    </xf>
    <xf numFmtId="9" fontId="0" fillId="0" borderId="13" xfId="0" applyNumberFormat="1" applyBorder="1" applyAlignment="1" applyProtection="1">
      <alignment horizontal="center" vertical="center"/>
      <protection locked="0"/>
    </xf>
    <xf numFmtId="0" fontId="25" fillId="34" borderId="43" xfId="0" applyFont="1" applyFill="1" applyBorder="1" applyAlignment="1">
      <alignment horizontal="center" vertical="center"/>
    </xf>
    <xf numFmtId="6" fontId="25" fillId="34" borderId="43" xfId="0" applyNumberFormat="1" applyFont="1" applyFill="1" applyBorder="1" applyAlignment="1">
      <alignment horizontal="center" vertical="center"/>
    </xf>
    <xf numFmtId="6" fontId="25" fillId="29" borderId="43" xfId="0" applyNumberFormat="1" applyFont="1" applyFill="1" applyBorder="1" applyAlignment="1" applyProtection="1">
      <alignment horizontal="center" vertical="center"/>
      <protection locked="0"/>
    </xf>
    <xf numFmtId="0" fontId="25" fillId="35" borderId="13" xfId="6" applyFont="1" applyFill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pivotButton="1"/>
    <xf numFmtId="164" fontId="15" fillId="2" borderId="42" xfId="0" applyNumberFormat="1" applyFont="1" applyFill="1" applyBorder="1" applyAlignment="1" applyProtection="1">
      <alignment horizontal="center" vertical="center"/>
      <protection locked="0"/>
    </xf>
    <xf numFmtId="0" fontId="46" fillId="33" borderId="13" xfId="0" applyFont="1" applyFill="1" applyBorder="1" applyAlignment="1">
      <alignment horizontal="center" wrapText="1"/>
    </xf>
    <xf numFmtId="0" fontId="0" fillId="0" borderId="42" xfId="0" applyBorder="1"/>
    <xf numFmtId="0" fontId="16" fillId="0" borderId="42" xfId="0" applyFont="1" applyBorder="1" applyAlignment="1">
      <alignment horizontal="center" vertical="center"/>
    </xf>
    <xf numFmtId="6" fontId="0" fillId="6" borderId="42" xfId="0" applyNumberFormat="1" applyFill="1" applyBorder="1" applyAlignment="1">
      <alignment horizontal="center"/>
    </xf>
    <xf numFmtId="0" fontId="16" fillId="8" borderId="42" xfId="0" applyFont="1" applyFill="1" applyBorder="1" applyAlignment="1">
      <alignment horizontal="center" vertical="center"/>
    </xf>
    <xf numFmtId="6" fontId="5" fillId="2" borderId="42" xfId="0" applyNumberFormat="1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47" fillId="0" borderId="13" xfId="0" applyFont="1" applyBorder="1" applyAlignment="1" applyProtection="1">
      <alignment horizontal="center" wrapText="1"/>
      <protection locked="0"/>
    </xf>
    <xf numFmtId="6" fontId="5" fillId="2" borderId="13" xfId="0" applyNumberFormat="1" applyFont="1" applyFill="1" applyBorder="1" applyAlignment="1" applyProtection="1">
      <alignment horizontal="center" vertical="center"/>
      <protection locked="0"/>
    </xf>
    <xf numFmtId="164" fontId="15" fillId="2" borderId="13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/>
    </xf>
    <xf numFmtId="0" fontId="5" fillId="10" borderId="44" xfId="0" applyFont="1" applyFill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6" fontId="15" fillId="0" borderId="16" xfId="0" applyNumberFormat="1" applyFont="1" applyBorder="1" applyAlignment="1">
      <alignment horizontal="center" vertical="center" wrapText="1"/>
    </xf>
    <xf numFmtId="6" fontId="2" fillId="0" borderId="16" xfId="0" applyNumberFormat="1" applyFont="1" applyBorder="1" applyAlignment="1">
      <alignment horizontal="center" vertical="center"/>
    </xf>
    <xf numFmtId="14" fontId="15" fillId="0" borderId="16" xfId="1" applyNumberFormat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165" fontId="11" fillId="2" borderId="16" xfId="2" applyNumberFormat="1" applyFont="1" applyFill="1" applyBorder="1" applyAlignment="1">
      <alignment horizontal="center" vertical="center"/>
    </xf>
    <xf numFmtId="6" fontId="25" fillId="36" borderId="0" xfId="0" applyNumberFormat="1" applyFont="1" applyFill="1" applyAlignment="1">
      <alignment horizontal="center" vertical="center"/>
    </xf>
    <xf numFmtId="170" fontId="25" fillId="36" borderId="0" xfId="0" applyNumberFormat="1" applyFont="1" applyFill="1" applyAlignment="1">
      <alignment horizontal="center" vertical="center"/>
    </xf>
    <xf numFmtId="170" fontId="25" fillId="13" borderId="0" xfId="0" applyNumberFormat="1" applyFont="1" applyFill="1" applyAlignment="1" applyProtection="1">
      <alignment horizontal="center" vertical="center"/>
      <protection locked="0"/>
    </xf>
    <xf numFmtId="0" fontId="25" fillId="13" borderId="0" xfId="0" applyFont="1" applyFill="1" applyAlignment="1" applyProtection="1">
      <alignment horizontal="center" vertical="center"/>
      <protection locked="0"/>
    </xf>
    <xf numFmtId="0" fontId="25" fillId="13" borderId="0" xfId="0" applyFont="1" applyFill="1" applyAlignment="1" applyProtection="1">
      <alignment horizontal="center" vertical="center" wrapText="1"/>
      <protection locked="0"/>
    </xf>
    <xf numFmtId="6" fontId="25" fillId="13" borderId="0" xfId="0" applyNumberFormat="1" applyFont="1" applyFill="1" applyAlignment="1" applyProtection="1">
      <alignment horizontal="center" vertical="center"/>
      <protection locked="0"/>
    </xf>
    <xf numFmtId="9" fontId="25" fillId="13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6" fontId="25" fillId="29" borderId="43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49" fillId="0" borderId="1" xfId="0" quotePrefix="1" applyFont="1" applyBorder="1" applyAlignment="1">
      <alignment horizontal="left"/>
    </xf>
    <xf numFmtId="0" fontId="49" fillId="0" borderId="1" xfId="0" quotePrefix="1" applyFont="1" applyBorder="1" applyAlignment="1">
      <alignment horizontal="center"/>
    </xf>
    <xf numFmtId="0" fontId="49" fillId="0" borderId="2" xfId="0" applyFont="1" applyBorder="1" applyAlignment="1">
      <alignment vertical="center"/>
    </xf>
    <xf numFmtId="0" fontId="1" fillId="13" borderId="13" xfId="6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50" fillId="0" borderId="0" xfId="0" applyFont="1"/>
    <xf numFmtId="6" fontId="50" fillId="0" borderId="0" xfId="0" applyNumberFormat="1" applyFont="1"/>
    <xf numFmtId="0" fontId="10" fillId="0" borderId="10" xfId="0" applyFont="1" applyBorder="1" applyAlignment="1">
      <alignment horizontal="center" wrapText="1"/>
    </xf>
    <xf numFmtId="0" fontId="6" fillId="0" borderId="11" xfId="0" applyFont="1" applyBorder="1"/>
    <xf numFmtId="0" fontId="6" fillId="0" borderId="12" xfId="0" applyFont="1" applyBorder="1"/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top" wrapText="1"/>
    </xf>
    <xf numFmtId="0" fontId="44" fillId="0" borderId="0" xfId="0" applyFont="1" applyAlignment="1">
      <alignment horizontal="center" vertical="top"/>
    </xf>
    <xf numFmtId="168" fontId="37" fillId="28" borderId="21" xfId="5" applyNumberFormat="1" applyFont="1" applyFill="1" applyBorder="1" applyAlignment="1">
      <alignment horizontal="center" vertical="center"/>
    </xf>
    <xf numFmtId="168" fontId="38" fillId="29" borderId="12" xfId="5" applyNumberFormat="1" applyFont="1" applyFill="1"/>
    <xf numFmtId="168" fontId="38" fillId="29" borderId="22" xfId="5" applyNumberFormat="1" applyFont="1" applyFill="1" applyBorder="1"/>
    <xf numFmtId="168" fontId="38" fillId="29" borderId="23" xfId="5" applyNumberFormat="1" applyFont="1" applyFill="1" applyBorder="1"/>
    <xf numFmtId="168" fontId="38" fillId="29" borderId="24" xfId="5" applyNumberFormat="1" applyFont="1" applyFill="1" applyBorder="1"/>
    <xf numFmtId="168" fontId="38" fillId="29" borderId="25" xfId="5" applyNumberFormat="1" applyFont="1" applyFill="1" applyBorder="1"/>
    <xf numFmtId="0" fontId="35" fillId="26" borderId="38" xfId="4" applyFont="1" applyFill="1" applyBorder="1" applyAlignment="1">
      <alignment horizontal="center"/>
    </xf>
    <xf numFmtId="0" fontId="35" fillId="27" borderId="39" xfId="4" applyFont="1" applyFill="1" applyBorder="1" applyAlignment="1">
      <alignment horizontal="center"/>
    </xf>
    <xf numFmtId="0" fontId="29" fillId="17" borderId="12" xfId="5" applyFont="1" applyFill="1" applyAlignment="1">
      <alignment horizontal="center" vertical="center" wrapText="1"/>
    </xf>
    <xf numFmtId="0" fontId="30" fillId="0" borderId="12" xfId="5" applyFont="1" applyAlignment="1">
      <alignment horizontal="center" vertical="center" wrapText="1"/>
    </xf>
    <xf numFmtId="0" fontId="35" fillId="22" borderId="18" xfId="5" applyFont="1" applyFill="1" applyBorder="1" applyAlignment="1">
      <alignment horizontal="center" vertical="center"/>
    </xf>
    <xf numFmtId="0" fontId="35" fillId="12" borderId="19" xfId="5" applyFont="1" applyFill="1" applyBorder="1" applyAlignment="1">
      <alignment horizontal="center" vertical="center"/>
    </xf>
    <xf numFmtId="0" fontId="35" fillId="12" borderId="20" xfId="5" applyFont="1" applyFill="1" applyBorder="1" applyAlignment="1">
      <alignment horizontal="center" vertical="center"/>
    </xf>
    <xf numFmtId="1" fontId="37" fillId="28" borderId="21" xfId="5" applyNumberFormat="1" applyFont="1" applyFill="1" applyBorder="1" applyAlignment="1">
      <alignment horizontal="center" vertical="center"/>
    </xf>
    <xf numFmtId="0" fontId="38" fillId="29" borderId="12" xfId="5" applyFont="1" applyFill="1"/>
    <xf numFmtId="0" fontId="38" fillId="29" borderId="22" xfId="5" applyFont="1" applyFill="1" applyBorder="1"/>
    <xf numFmtId="0" fontId="38" fillId="29" borderId="23" xfId="5" applyFont="1" applyFill="1" applyBorder="1"/>
    <xf numFmtId="0" fontId="38" fillId="29" borderId="24" xfId="5" applyFont="1" applyFill="1" applyBorder="1"/>
    <xf numFmtId="0" fontId="38" fillId="29" borderId="25" xfId="5" applyFont="1" applyFill="1" applyBorder="1"/>
    <xf numFmtId="168" fontId="40" fillId="28" borderId="21" xfId="5" applyNumberFormat="1" applyFont="1" applyFill="1" applyBorder="1" applyAlignment="1">
      <alignment horizontal="center" vertical="center"/>
    </xf>
    <xf numFmtId="168" fontId="41" fillId="29" borderId="12" xfId="5" applyNumberFormat="1" applyFont="1" applyFill="1"/>
    <xf numFmtId="168" fontId="33" fillId="29" borderId="22" xfId="5" applyNumberFormat="1" applyFont="1" applyFill="1" applyBorder="1"/>
    <xf numFmtId="168" fontId="33" fillId="29" borderId="23" xfId="5" applyNumberFormat="1" applyFont="1" applyFill="1" applyBorder="1"/>
    <xf numFmtId="168" fontId="33" fillId="29" borderId="24" xfId="5" applyNumberFormat="1" applyFont="1" applyFill="1" applyBorder="1"/>
    <xf numFmtId="168" fontId="33" fillId="29" borderId="25" xfId="5" applyNumberFormat="1" applyFont="1" applyFill="1" applyBorder="1"/>
    <xf numFmtId="0" fontId="31" fillId="31" borderId="18" xfId="5" applyFont="1" applyFill="1" applyBorder="1" applyAlignment="1">
      <alignment horizontal="center" vertical="center"/>
    </xf>
    <xf numFmtId="0" fontId="39" fillId="32" borderId="19" xfId="5" applyFont="1" applyFill="1" applyBorder="1" applyAlignment="1">
      <alignment horizontal="center" vertical="center"/>
    </xf>
    <xf numFmtId="0" fontId="39" fillId="32" borderId="20" xfId="5" applyFont="1" applyFill="1" applyBorder="1" applyAlignment="1">
      <alignment horizontal="center" vertical="center"/>
    </xf>
    <xf numFmtId="1" fontId="40" fillId="28" borderId="21" xfId="5" applyNumberFormat="1" applyFont="1" applyFill="1" applyBorder="1" applyAlignment="1">
      <alignment horizontal="center" vertical="center"/>
    </xf>
    <xf numFmtId="0" fontId="41" fillId="29" borderId="12" xfId="5" applyFont="1" applyFill="1"/>
    <xf numFmtId="0" fontId="33" fillId="29" borderId="22" xfId="5" applyFont="1" applyFill="1" applyBorder="1"/>
    <xf numFmtId="0" fontId="33" fillId="29" borderId="23" xfId="5" applyFont="1" applyFill="1" applyBorder="1"/>
    <xf numFmtId="0" fontId="33" fillId="29" borderId="24" xfId="5" applyFont="1" applyFill="1" applyBorder="1"/>
    <xf numFmtId="0" fontId="33" fillId="29" borderId="25" xfId="5" applyFont="1" applyFill="1" applyBorder="1"/>
    <xf numFmtId="168" fontId="40" fillId="28" borderId="12" xfId="5" applyNumberFormat="1" applyFont="1" applyFill="1" applyAlignment="1">
      <alignment horizontal="center" vertical="center"/>
    </xf>
    <xf numFmtId="168" fontId="40" fillId="28" borderId="22" xfId="5" applyNumberFormat="1" applyFont="1" applyFill="1" applyBorder="1" applyAlignment="1">
      <alignment horizontal="center" vertical="center"/>
    </xf>
    <xf numFmtId="168" fontId="40" fillId="28" borderId="23" xfId="5" applyNumberFormat="1" applyFont="1" applyFill="1" applyBorder="1" applyAlignment="1">
      <alignment horizontal="center" vertical="center"/>
    </xf>
    <xf numFmtId="168" fontId="40" fillId="28" borderId="24" xfId="5" applyNumberFormat="1" applyFont="1" applyFill="1" applyBorder="1" applyAlignment="1">
      <alignment horizontal="center" vertical="center"/>
    </xf>
    <xf numFmtId="168" fontId="40" fillId="28" borderId="25" xfId="5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wrapText="1"/>
    </xf>
    <xf numFmtId="0" fontId="0" fillId="0" borderId="12" xfId="0" applyBorder="1"/>
    <xf numFmtId="0" fontId="48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48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16" fillId="8" borderId="13" xfId="0" applyFont="1" applyFill="1" applyBorder="1" applyAlignment="1" applyProtection="1">
      <alignment horizontal="center" vertical="center"/>
      <protection locked="0"/>
    </xf>
    <xf numFmtId="0" fontId="19" fillId="3" borderId="13" xfId="0" applyFont="1" applyFill="1" applyBorder="1" applyAlignment="1" applyProtection="1">
      <alignment horizontal="center" vertical="center"/>
      <protection locked="0"/>
    </xf>
    <xf numFmtId="0" fontId="19" fillId="3" borderId="13" xfId="0" applyFont="1" applyFill="1" applyBorder="1" applyAlignment="1" applyProtection="1">
      <alignment horizontal="center"/>
      <protection locked="0"/>
    </xf>
    <xf numFmtId="6" fontId="0" fillId="30" borderId="13" xfId="0" applyNumberFormat="1" applyFill="1" applyBorder="1" applyAlignment="1" applyProtection="1">
      <alignment horizontal="center"/>
      <protection locked="0"/>
    </xf>
    <xf numFmtId="6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16" fillId="9" borderId="42" xfId="0" applyFont="1" applyFill="1" applyBorder="1" applyAlignment="1" applyProtection="1">
      <alignment horizontal="center" vertical="center"/>
      <protection locked="0"/>
    </xf>
    <xf numFmtId="0" fontId="19" fillId="3" borderId="42" xfId="0" applyFont="1" applyFill="1" applyBorder="1" applyAlignment="1" applyProtection="1">
      <alignment horizontal="center" vertical="center"/>
      <protection locked="0"/>
    </xf>
    <xf numFmtId="0" fontId="19" fillId="3" borderId="42" xfId="0" applyFont="1" applyFill="1" applyBorder="1" applyAlignment="1" applyProtection="1">
      <alignment horizontal="center"/>
      <protection locked="0"/>
    </xf>
    <xf numFmtId="6" fontId="0" fillId="30" borderId="4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24" fillId="16" borderId="13" xfId="0" applyFont="1" applyFill="1" applyBorder="1" applyAlignment="1" applyProtection="1">
      <alignment horizontal="center" vertical="center"/>
      <protection locked="0"/>
    </xf>
    <xf numFmtId="0" fontId="19" fillId="3" borderId="14" xfId="0" applyFont="1" applyFill="1" applyBorder="1" applyAlignment="1" applyProtection="1">
      <alignment horizontal="center"/>
      <protection locked="0"/>
    </xf>
  </cellXfs>
  <cellStyles count="7">
    <cellStyle name="Moneda" xfId="2" builtinId="4"/>
    <cellStyle name="Normal" xfId="0" builtinId="0"/>
    <cellStyle name="Normal 2" xfId="3" xr:uid="{00369AE5-243C-47FE-8896-BBB35F3404A4}"/>
    <cellStyle name="Normal 2 2" xfId="5" xr:uid="{959BAA6C-9FC7-41CD-98B6-1639A5B73CD0}"/>
    <cellStyle name="Normal 3" xfId="4" xr:uid="{D2E78854-9914-4394-93F8-79CCB32DAC70}"/>
    <cellStyle name="Normal 4" xfId="6" xr:uid="{416D9FBD-B1BE-45FF-9B1B-7C1865022B16}"/>
    <cellStyle name="Porcentaje" xfId="1" builtinId="5"/>
  </cellStyles>
  <dxfs count="80">
    <dxf>
      <font>
        <b/>
        <i val="0"/>
      </font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gradientFill degree="90">
          <stop position="0">
            <color theme="2" tint="-9.8025452436902985E-2"/>
          </stop>
          <stop position="1">
            <color rgb="FFFFFF00"/>
          </stop>
        </gradient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7979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protection locked="0" hidden="0"/>
    </dxf>
    <dxf>
      <protection locked="0" hidden="0"/>
    </dxf>
    <dxf>
      <numFmt numFmtId="10" formatCode="&quot;$&quot;\ #,##0;[Red]\-&quot;$&quot;\ #,##0"/>
    </dxf>
    <dxf>
      <numFmt numFmtId="10" formatCode="&quot;$&quot;\ #,##0;[Red]\-&quot;$&quot;\ 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0" formatCode="&quot;$&quot;\ #,##0;[Red]\-&quot;$&quot;\ #,##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0" formatCode="dd\-mm\-yy;@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0" formatCode="&quot;$&quot;\ #,##0;[Red]\-&quot;$&quot;\ #,##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0" formatCode="&quot;$&quot;\ #,##0;[Red]\-&quot;$&quot;\ #,##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0" formatCode="&quot;$&quot;\ #,##0;[Red]\-&quot;$&quot;\ #,##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0" formatCode="dd\-mm\-yy;@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/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trike val="0"/>
        <outline val="0"/>
        <shadow val="0"/>
        <u val="none"/>
        <vertAlign val="baseline"/>
        <sz val="10"/>
        <color rgb="FFAC8461"/>
        <name val="Lato"/>
        <scheme val="none"/>
      </font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font>
        <sz val="10"/>
        <color rgb="FF666666"/>
        <name val="Lato"/>
        <family val="2"/>
        <scheme val="none"/>
      </font>
      <numFmt numFmtId="168" formatCode="[$$]#,##0"/>
      <fill>
        <patternFill patternType="solid">
          <fgColor rgb="FFF8F2EB"/>
          <bgColor rgb="FFFFFCEB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/>
        <horizontal/>
      </border>
    </dxf>
    <dxf>
      <font>
        <sz val="10"/>
        <color rgb="FF666666"/>
        <name val="Lato"/>
        <family val="2"/>
        <scheme val="none"/>
      </font>
      <numFmt numFmtId="168" formatCode="[$$]#,##0"/>
      <fill>
        <patternFill patternType="solid">
          <fgColor rgb="FFF8F2EB"/>
          <bgColor rgb="FFFFFCEB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/>
        <horizontal/>
      </border>
    </dxf>
    <dxf>
      <border diagonalUp="0" diagonalDown="0">
        <left style="thin">
          <color rgb="FFEFEFEF"/>
        </left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border diagonalUp="0" diagonalDown="0">
        <left/>
        <right style="thin">
          <color rgb="FFEFEFEF"/>
        </right>
        <top style="thin">
          <color rgb="FFEFEFEF"/>
        </top>
        <bottom style="thin">
          <color rgb="FFEFEFEF"/>
        </bottom>
        <vertical style="thin">
          <color rgb="FFEFEFEF"/>
        </vertical>
        <horizontal style="thin">
          <color rgb="FFEFEFEF"/>
        </horizontal>
      </border>
    </dxf>
    <dxf>
      <border diagonalUp="0" diagonalDown="0">
        <left style="thin">
          <color rgb="FFEFEFEF"/>
        </left>
        <right style="thin">
          <color rgb="FFEFEFEF"/>
        </right>
        <top/>
        <bottom/>
        <vertical style="thin">
          <color rgb="FFEFEFEF"/>
        </vertical>
        <horizontal style="thin">
          <color rgb="FFEFEFEF"/>
        </horizontal>
      </border>
    </dxf>
    <dxf>
      <fill>
        <patternFill patternType="solid">
          <fgColor rgb="FFCBC7FC"/>
          <bgColor rgb="FF002F4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EFEFEF"/>
        </left>
        <right style="thin">
          <color rgb="FFEFEFEF"/>
        </right>
        <top/>
        <bottom/>
        <vertical style="thin">
          <color rgb="FFEFEFEF"/>
        </vertical>
        <horizontal style="thin">
          <color rgb="FFEFEFEF"/>
        </horizontal>
      </border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BC7FC"/>
          <bgColor rgb="FFCBC7FC"/>
        </patternFill>
      </fill>
    </dxf>
  </dxfs>
  <tableStyles count="5" defaultTableStyle="TableStyleMedium2" defaultPivotStyle="PivotStyleLight16">
    <tableStyle name="Bill Tracker-style" pivot="0" count="3" xr9:uid="{B4419B7B-614F-40C6-9116-F8A69266068B}">
      <tableStyleElement type="headerRow" dxfId="79"/>
      <tableStyleElement type="firstRowStripe" dxfId="78"/>
      <tableStyleElement type="secondRowStripe" dxfId="77"/>
    </tableStyle>
    <tableStyle name="Estilo de segmentación de datos 1" pivot="0" table="0" count="2" xr9:uid="{0BF87924-19FE-4705-BA03-5E18453E9947}">
      <tableStyleElement type="wholeTable" dxfId="76"/>
    </tableStyle>
    <tableStyle name="Estilo de segmentación de datos 2" pivot="0" table="0" count="1" xr9:uid="{70BB331C-03DD-474D-8935-92AF30459985}">
      <tableStyleElement type="wholeTable" dxfId="75"/>
    </tableStyle>
    <tableStyle name="Estilo de segmentación de datos 3" pivot="0" table="0" count="1" xr9:uid="{F9837F38-5DC0-4D80-B825-6041AA470863}"/>
    <tableStyle name="SlicerStyleLight3 2" pivot="0" table="0" count="10" xr9:uid="{32B45D56-61C1-418F-B351-06368065F2DE}">
      <tableStyleElement type="wholeTable" dxfId="74"/>
      <tableStyleElement type="headerRow" dxfId="73"/>
    </tableStyle>
  </tableStyles>
  <colors>
    <mruColors>
      <color rgb="FFF1C7AD"/>
      <color rgb="FFEA3434"/>
      <color rgb="FFFF7979"/>
      <color rgb="FFE3D2BB"/>
      <color rgb="FFFDD7E5"/>
      <color rgb="FFECECEC"/>
    </mruColors>
  </colors>
  <extLst>
    <ext xmlns:x14="http://schemas.microsoft.com/office/spreadsheetml/2009/9/main" uri="{46F421CA-312F-682f-3DD2-61675219B42D}">
      <x14:dxfs count="10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8168889431442"/>
              <bgColor theme="6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sz val="10"/>
          </font>
        </dxf>
        <dxf>
          <fill>
            <patternFill>
              <bgColor theme="0" tint="-0.14996795556505021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>
          <x14:slicerStyleElements>
            <x14:slicerStyleElement type="selectedItemWithData" dxfId="9"/>
          </x14:slicerStyleElements>
        </x14:slicerStyle>
        <x14:slicerStyle name="Estilo de segmentación de datos 2"/>
        <x14:slicerStyle name="Estilo de segmentación de datos 3">
          <x14:slicerStyleElements>
            <x14:slicerStyleElement type="selectedItemWithData" dxfId="8"/>
          </x14:slicerStyleElements>
        </x14:slicerStyle>
        <x14:slicerStyle name="SlicerStyleLight3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409311416633725E-2"/>
          <c:y val="9.8765892948659631E-3"/>
          <c:w val="0.80903479634407072"/>
          <c:h val="0.70954739557451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Presupuesto!$C$13</c:f>
              <c:strCache>
                <c:ptCount val="1"/>
                <c:pt idx="0">
                  <c:v>Entradas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Presupuesto!$D$12:$O$12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Presupuesto!$D$13:$O$13</c:f>
              <c:numCache>
                <c:formatCode>"$"#,##0_);[Red]\("$"#,##0\)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8-46A9-9E2B-5264E98ED1EA}"/>
            </c:ext>
          </c:extLst>
        </c:ser>
        <c:ser>
          <c:idx val="1"/>
          <c:order val="1"/>
          <c:tx>
            <c:strRef>
              <c:f>Presupuesto!$C$14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FF0000">
                <a:alpha val="26000"/>
              </a:srgb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Presupuesto!$D$12:$O$12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Presupuesto!$D$14:$O$14</c:f>
              <c:numCache>
                <c:formatCode>"$"#,##0_);[Red]\("$"#,##0\)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8-46A9-9E2B-5264E98E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317308800"/>
        <c:axId val="317310048"/>
      </c:barChart>
      <c:catAx>
        <c:axId val="31730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7310048"/>
        <c:crosses val="autoZero"/>
        <c:auto val="1"/>
        <c:lblAlgn val="ctr"/>
        <c:lblOffset val="100"/>
        <c:noMultiLvlLbl val="0"/>
      </c:catAx>
      <c:valAx>
        <c:axId val="317310048"/>
        <c:scaling>
          <c:orientation val="minMax"/>
        </c:scaling>
        <c:delete val="1"/>
        <c:axPos val="l"/>
        <c:numFmt formatCode="&quot;$&quot;#,##0_);[Red]\(&quot;$&quot;#,##0\)" sourceLinked="1"/>
        <c:majorTickMark val="none"/>
        <c:minorTickMark val="none"/>
        <c:tickLblPos val="nextTo"/>
        <c:crossAx val="31730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</a:t>
            </a:r>
            <a:r>
              <a:rPr lang="es-CO" b="1" baseline="0"/>
              <a:t> MAGIA DEL INTERÉS COMPUESTO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'Simulador IC'!$E$11</c:f>
              <c:strCache>
                <c:ptCount val="1"/>
                <c:pt idx="0">
                  <c:v>Capital total con aporte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  <a:tailEnd type="triangle"/>
            </a:ln>
            <a:effectLst/>
          </c:spPr>
          <c:marker>
            <c:symbol val="none"/>
          </c:marker>
          <c:val>
            <c:numRef>
              <c:f>'Simulador IC'!$E$12:$E$42</c:f>
              <c:numCache>
                <c:formatCode>"$"#,##0_);[Red]\("$"#,##0\)</c:formatCode>
                <c:ptCount val="31"/>
                <c:pt idx="0">
                  <c:v>2000000</c:v>
                </c:pt>
                <c:pt idx="1">
                  <c:v>2240000</c:v>
                </c:pt>
                <c:pt idx="2">
                  <c:v>2508800.0000000005</c:v>
                </c:pt>
                <c:pt idx="3">
                  <c:v>2809856.0000000009</c:v>
                </c:pt>
                <c:pt idx="4">
                  <c:v>3147038.7200000011</c:v>
                </c:pt>
                <c:pt idx="5">
                  <c:v>3524683.3664000016</c:v>
                </c:pt>
                <c:pt idx="6">
                  <c:v>3947645.370368002</c:v>
                </c:pt>
                <c:pt idx="7">
                  <c:v>4421362.8148121629</c:v>
                </c:pt>
                <c:pt idx="8">
                  <c:v>4951926.3525896231</c:v>
                </c:pt>
                <c:pt idx="9">
                  <c:v>5546157.514900378</c:v>
                </c:pt>
                <c:pt idx="10">
                  <c:v>6211696.4166884236</c:v>
                </c:pt>
                <c:pt idx="11">
                  <c:v>6957099.9866910353</c:v>
                </c:pt>
                <c:pt idx="12">
                  <c:v>7791951.9850939605</c:v>
                </c:pt>
                <c:pt idx="13">
                  <c:v>8726986.2233052365</c:v>
                </c:pt>
                <c:pt idx="14">
                  <c:v>9774224.5701018665</c:v>
                </c:pt>
                <c:pt idx="15">
                  <c:v>10947131.518514091</c:v>
                </c:pt>
                <c:pt idx="16">
                  <c:v>12260787.300735783</c:v>
                </c:pt>
                <c:pt idx="17">
                  <c:v>13732081.776824078</c:v>
                </c:pt>
                <c:pt idx="18">
                  <c:v>15379931.590042969</c:v>
                </c:pt>
                <c:pt idx="19">
                  <c:v>17225523.380848128</c:v>
                </c:pt>
                <c:pt idx="20">
                  <c:v>19292586.186549906</c:v>
                </c:pt>
                <c:pt idx="21">
                  <c:v>21607696.528935898</c:v>
                </c:pt>
                <c:pt idx="22">
                  <c:v>24200620.11240821</c:v>
                </c:pt>
                <c:pt idx="23">
                  <c:v>27104694.525897197</c:v>
                </c:pt>
                <c:pt idx="24">
                  <c:v>30357257.869004864</c:v>
                </c:pt>
                <c:pt idx="25">
                  <c:v>34000128.813285448</c:v>
                </c:pt>
                <c:pt idx="26">
                  <c:v>38080144.270879708</c:v>
                </c:pt>
                <c:pt idx="27">
                  <c:v>42649761.583385274</c:v>
                </c:pt>
                <c:pt idx="28">
                  <c:v>47767732.973391511</c:v>
                </c:pt>
                <c:pt idx="29">
                  <c:v>53499860.930198498</c:v>
                </c:pt>
                <c:pt idx="30">
                  <c:v>59919844.241822325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044-4708-9A4E-507A87AFDFCA}"/>
            </c:ext>
          </c:extLst>
        </c:ser>
        <c:ser>
          <c:idx val="1"/>
          <c:order val="1"/>
          <c:tx>
            <c:strRef>
              <c:f>'Simulador IC'!$F$11</c:f>
              <c:strCache>
                <c:ptCount val="1"/>
                <c:pt idx="0">
                  <c:v>Capital total sin aporte</c:v>
                </c:pt>
              </c:strCache>
            </c:strRef>
          </c:tx>
          <c:spPr>
            <a:ln w="44450" cap="rnd">
              <a:solidFill>
                <a:srgbClr val="002060"/>
              </a:solidFill>
              <a:prstDash val="sysDash"/>
              <a:round/>
              <a:tailEnd type="triangle"/>
            </a:ln>
            <a:effectLst/>
          </c:spPr>
          <c:marker>
            <c:symbol val="none"/>
          </c:marker>
          <c:val>
            <c:numRef>
              <c:f>'Simulador IC'!$F$12:$F$42</c:f>
              <c:numCache>
                <c:formatCode>"$"#,##0_);[Red]\("$"#,##0\)</c:formatCode>
                <c:ptCount val="31"/>
                <c:pt idx="0">
                  <c:v>2000000</c:v>
                </c:pt>
                <c:pt idx="1">
                  <c:v>2240000</c:v>
                </c:pt>
                <c:pt idx="2">
                  <c:v>2508800.0000000005</c:v>
                </c:pt>
                <c:pt idx="3">
                  <c:v>2809856.0000000009</c:v>
                </c:pt>
                <c:pt idx="4">
                  <c:v>3147038.7200000007</c:v>
                </c:pt>
                <c:pt idx="5">
                  <c:v>3524683.3664000011</c:v>
                </c:pt>
                <c:pt idx="6">
                  <c:v>3947645.3703680015</c:v>
                </c:pt>
                <c:pt idx="7">
                  <c:v>4421362.814812162</c:v>
                </c:pt>
                <c:pt idx="8">
                  <c:v>4951926.3525896221</c:v>
                </c:pt>
                <c:pt idx="9">
                  <c:v>5546157.514900377</c:v>
                </c:pt>
                <c:pt idx="10">
                  <c:v>6211696.4166884227</c:v>
                </c:pt>
                <c:pt idx="11">
                  <c:v>6957099.9866910344</c:v>
                </c:pt>
                <c:pt idx="12">
                  <c:v>7791951.9850939577</c:v>
                </c:pt>
                <c:pt idx="13">
                  <c:v>8726986.2233052347</c:v>
                </c:pt>
                <c:pt idx="14">
                  <c:v>9774224.5701018628</c:v>
                </c:pt>
                <c:pt idx="15">
                  <c:v>10947131.518514086</c:v>
                </c:pt>
                <c:pt idx="16">
                  <c:v>12260787.300735777</c:v>
                </c:pt>
                <c:pt idx="17">
                  <c:v>13732081.776824072</c:v>
                </c:pt>
                <c:pt idx="18">
                  <c:v>15379931.590042964</c:v>
                </c:pt>
                <c:pt idx="19">
                  <c:v>17225523.380848121</c:v>
                </c:pt>
                <c:pt idx="20">
                  <c:v>19292586.186549895</c:v>
                </c:pt>
                <c:pt idx="21">
                  <c:v>21607696.528935883</c:v>
                </c:pt>
                <c:pt idx="22">
                  <c:v>24200620.112408191</c:v>
                </c:pt>
                <c:pt idx="23">
                  <c:v>27104694.525897171</c:v>
                </c:pt>
                <c:pt idx="24">
                  <c:v>30357257.869004838</c:v>
                </c:pt>
                <c:pt idx="25">
                  <c:v>34000128.813285418</c:v>
                </c:pt>
                <c:pt idx="26">
                  <c:v>38080144.270879671</c:v>
                </c:pt>
                <c:pt idx="27">
                  <c:v>42649761.583385244</c:v>
                </c:pt>
                <c:pt idx="28">
                  <c:v>47767732.973391466</c:v>
                </c:pt>
                <c:pt idx="29">
                  <c:v>53499860.930198453</c:v>
                </c:pt>
                <c:pt idx="30">
                  <c:v>59919844.241822265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044-4708-9A4E-507A87AFD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4949152"/>
        <c:axId val="1255613968"/>
      </c:lineChart>
      <c:catAx>
        <c:axId val="9649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55613968"/>
        <c:crosses val="autoZero"/>
        <c:auto val="1"/>
        <c:lblAlgn val="ctr"/>
        <c:lblOffset val="100"/>
        <c:noMultiLvlLbl val="0"/>
      </c:catAx>
      <c:valAx>
        <c:axId val="12556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2">
                  <a:lumMod val="40000"/>
                  <a:lumOff val="60000"/>
                </a:schemeClr>
              </a:solidFill>
              <a:prstDash val="dash"/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494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[El orden produce milagros V2 - Limpio.xlsx]Datos!TablaDinámica1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2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softEdge rad="12700"/>
          </a:effectLst>
          <a:scene3d>
            <a:camera prst="orthographicFront"/>
            <a:lightRig rig="threePt" dir="t"/>
          </a:scene3d>
          <a:sp3d>
            <a:bevelT w="25400" h="12700"/>
          </a:sp3d>
        </c:spPr>
      </c:pivotFmt>
    </c:pivotFmts>
    <c:plotArea>
      <c:layout/>
      <c:pieChart>
        <c:varyColors val="1"/>
        <c:ser>
          <c:idx val="0"/>
          <c:order val="0"/>
          <c:tx>
            <c:strRef>
              <c:f>Datos!$B$14</c:f>
              <c:strCache>
                <c:ptCount val="1"/>
                <c:pt idx="0">
                  <c:v>Total</c:v>
                </c:pt>
              </c:strCache>
            </c:strRef>
          </c:tx>
          <c:spPr>
            <a:effectLst>
              <a:softEdge rad="12700"/>
            </a:effectLst>
            <a:scene3d>
              <a:camera prst="orthographicFront"/>
              <a:lightRig rig="threePt" dir="t"/>
            </a:scene3d>
            <a:sp3d>
              <a:bevelT w="25400" h="12700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softEdge rad="12700"/>
              </a:effectLst>
              <a:scene3d>
                <a:camera prst="orthographicFront"/>
                <a:lightRig rig="threePt" dir="t"/>
              </a:scene3d>
              <a:sp3d>
                <a:bevelT w="25400" h="12700"/>
              </a:sp3d>
            </c:spPr>
            <c:extLst>
              <c:ext xmlns:c16="http://schemas.microsoft.com/office/drawing/2014/chart" uri="{C3380CC4-5D6E-409C-BE32-E72D297353CC}">
                <c16:uniqueId val="{00000001-DAFE-42E3-9A5B-6CEACF3AF387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softEdge rad="12700"/>
              </a:effectLst>
              <a:scene3d>
                <a:camera prst="orthographicFront"/>
                <a:lightRig rig="threePt" dir="t"/>
              </a:scene3d>
              <a:sp3d>
                <a:bevelT w="25400" h="12700"/>
              </a:sp3d>
            </c:spPr>
            <c:extLst>
              <c:ext xmlns:c16="http://schemas.microsoft.com/office/drawing/2014/chart" uri="{C3380CC4-5D6E-409C-BE32-E72D297353CC}">
                <c16:uniqueId val="{00000003-DAFE-42E3-9A5B-6CEACF3AF38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softEdge rad="12700"/>
              </a:effectLst>
              <a:scene3d>
                <a:camera prst="orthographicFront"/>
                <a:lightRig rig="threePt" dir="t"/>
              </a:scene3d>
              <a:sp3d>
                <a:bevelT w="25400" h="12700"/>
              </a:sp3d>
            </c:spPr>
            <c:extLst>
              <c:ext xmlns:c16="http://schemas.microsoft.com/office/drawing/2014/chart" uri="{C3380CC4-5D6E-409C-BE32-E72D297353CC}">
                <c16:uniqueId val="{00000005-3486-4AC9-B10B-909423690692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softEdge rad="12700"/>
              </a:effectLst>
              <a:scene3d>
                <a:camera prst="orthographicFront"/>
                <a:lightRig rig="threePt" dir="t"/>
              </a:scene3d>
              <a:sp3d>
                <a:bevelT w="25400" h="12700"/>
              </a:sp3d>
            </c:spPr>
            <c:extLst>
              <c:ext xmlns:c16="http://schemas.microsoft.com/office/drawing/2014/chart" uri="{C3380CC4-5D6E-409C-BE32-E72D297353CC}">
                <c16:uniqueId val="{00000007-3486-4AC9-B10B-90942369069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softEdge rad="12700"/>
              </a:effectLst>
              <a:scene3d>
                <a:camera prst="orthographicFront"/>
                <a:lightRig rig="threePt" dir="t"/>
              </a:scene3d>
              <a:sp3d>
                <a:bevelT w="25400" h="12700"/>
              </a:sp3d>
            </c:spPr>
            <c:extLst>
              <c:ext xmlns:c16="http://schemas.microsoft.com/office/drawing/2014/chart" uri="{C3380CC4-5D6E-409C-BE32-E72D297353CC}">
                <c16:uniqueId val="{00000009-3486-4AC9-B10B-909423690692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Datos!$A$15:$A$20</c:f>
              <c:strCache>
                <c:ptCount val="5"/>
                <c:pt idx="0">
                  <c:v>Bancolombia Preferencial</c:v>
                </c:pt>
                <c:pt idx="1">
                  <c:v>ISA</c:v>
                </c:pt>
                <c:pt idx="2">
                  <c:v>Nubank</c:v>
                </c:pt>
                <c:pt idx="3">
                  <c:v>Apple</c:v>
                </c:pt>
                <c:pt idx="4">
                  <c:v>Bancolombia</c:v>
                </c:pt>
              </c:strCache>
            </c:strRef>
          </c:cat>
          <c:val>
            <c:numRef>
              <c:f>Datos!$B$15:$B$20</c:f>
              <c:numCache>
                <c:formatCode>"$"#,##0_);[Red]\("$"#,##0\)</c:formatCode>
                <c:ptCount val="5"/>
                <c:pt idx="0">
                  <c:v>980000</c:v>
                </c:pt>
                <c:pt idx="1">
                  <c:v>10000000</c:v>
                </c:pt>
                <c:pt idx="2">
                  <c:v>10548300</c:v>
                </c:pt>
                <c:pt idx="3">
                  <c:v>1014000</c:v>
                </c:pt>
                <c:pt idx="4">
                  <c:v>963600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0-421E-A0E5-2BA433CA20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Datos!$B$1</c:f>
              <c:strCache>
                <c:ptCount val="1"/>
                <c:pt idx="0">
                  <c:v>Proyectado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>
              <a:innerShdw blurRad="63500" dist="50800" dir="162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Datos!$A$3:$A$5</c:f>
              <c:strCache>
                <c:ptCount val="3"/>
                <c:pt idx="0">
                  <c:v>Salidas</c:v>
                </c:pt>
                <c:pt idx="1">
                  <c:v>Ahorro</c:v>
                </c:pt>
                <c:pt idx="2">
                  <c:v>Inversión</c:v>
                </c:pt>
              </c:strCache>
            </c:strRef>
          </c:cat>
          <c:val>
            <c:numRef>
              <c:f>Datos!$B$3:$B$5</c:f>
              <c:numCache>
                <c:formatCode>"$"#,##0_);[Red]\("$"#,##0\)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B-495E-9FE3-D2DC0DD8B45C}"/>
            </c:ext>
          </c:extLst>
        </c:ser>
        <c:ser>
          <c:idx val="1"/>
          <c:order val="1"/>
          <c:tx>
            <c:strRef>
              <c:f>Datos!$C$1</c:f>
              <c:strCache>
                <c:ptCount val="1"/>
                <c:pt idx="0">
                  <c:v>Real</c:v>
                </c:pt>
              </c:strCache>
            </c:strRef>
          </c:tx>
          <c:spPr>
            <a:gradFill>
              <a:gsLst>
                <a:gs pos="0">
                  <a:schemeClr val="bg2">
                    <a:lumMod val="75000"/>
                  </a:schemeClr>
                </a:gs>
                <a:gs pos="48000">
                  <a:schemeClr val="bg1">
                    <a:lumMod val="75000"/>
                  </a:schemeClr>
                </a:gs>
                <a:gs pos="88000">
                  <a:schemeClr val="bg2">
                    <a:lumMod val="50000"/>
                  </a:schemeClr>
                </a:gs>
                <a:gs pos="100000">
                  <a:schemeClr val="bg2">
                    <a:lumMod val="50000"/>
                  </a:schemeClr>
                </a:gs>
              </a:gsLst>
              <a:lin ang="5400000" scaled="0"/>
            </a:gradFill>
            <a:ln>
              <a:noFill/>
            </a:ln>
            <a:effectLst>
              <a:innerShdw blurRad="63500" dist="50800" dir="162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solidFill>
                  <a:srgbClr val="002060"/>
                </a:solidFill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Datos!$A$3:$A$5</c:f>
              <c:strCache>
                <c:ptCount val="3"/>
                <c:pt idx="0">
                  <c:v>Salidas</c:v>
                </c:pt>
                <c:pt idx="1">
                  <c:v>Ahorro</c:v>
                </c:pt>
                <c:pt idx="2">
                  <c:v>Inversión</c:v>
                </c:pt>
              </c:strCache>
            </c:strRef>
          </c:cat>
          <c:val>
            <c:numRef>
              <c:f>Datos!$C$3:$C$5</c:f>
              <c:numCache>
                <c:formatCode>"$"#,##0_);[Red]\("$"#,##0\)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B-495E-9FE3-D2DC0DD8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96213792"/>
        <c:axId val="285202256"/>
      </c:barChart>
      <c:catAx>
        <c:axId val="209621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5202256"/>
        <c:crosses val="autoZero"/>
        <c:auto val="1"/>
        <c:lblAlgn val="ctr"/>
        <c:lblOffset val="100"/>
        <c:noMultiLvlLbl val="0"/>
      </c:catAx>
      <c:valAx>
        <c:axId val="285202256"/>
        <c:scaling>
          <c:orientation val="minMax"/>
        </c:scaling>
        <c:delete val="1"/>
        <c:axPos val="l"/>
        <c:numFmt formatCode="&quot;$&quot;#,##0_);[Red]\(&quot;$&quot;#,##0\)" sourceLinked="1"/>
        <c:majorTickMark val="none"/>
        <c:minorTickMark val="none"/>
        <c:tickLblPos val="nextTo"/>
        <c:crossAx val="209621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Datos!$A$7</c:f>
              <c:strCache>
                <c:ptCount val="1"/>
                <c:pt idx="0">
                  <c:v>Plan de ahorro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5AC6-4C40-B077-BDBEC41E7901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AC6-4C40-B077-BDBEC41E7901}"/>
              </c:ext>
            </c:extLst>
          </c:dPt>
          <c:dLbls>
            <c:spPr>
              <a:solidFill>
                <a:schemeClr val="bg1">
                  <a:lumMod val="95000"/>
                  <a:alpha val="71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Datos!$B$6:$C$6</c:f>
              <c:strCache>
                <c:ptCount val="2"/>
                <c:pt idx="0">
                  <c:v>Real</c:v>
                </c:pt>
                <c:pt idx="1">
                  <c:v>Meta</c:v>
                </c:pt>
              </c:strCache>
            </c:strRef>
          </c:cat>
          <c:val>
            <c:numRef>
              <c:f>Datos!$B$7:$C$7</c:f>
              <c:numCache>
                <c:formatCode>"$"#,##0_);[Red]\("$"#,##0\)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6-4C40-B077-BDBEC41E7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0772832"/>
        <c:axId val="50763712"/>
      </c:barChart>
      <c:catAx>
        <c:axId val="50772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763712"/>
        <c:crosses val="autoZero"/>
        <c:auto val="1"/>
        <c:lblAlgn val="ctr"/>
        <c:lblOffset val="100"/>
        <c:noMultiLvlLbl val="0"/>
      </c:catAx>
      <c:valAx>
        <c:axId val="507637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crossAx val="5077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Gestor deudas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Datos!$A$10</c:f>
              <c:strCache>
                <c:ptCount val="1"/>
                <c:pt idx="0">
                  <c:v>Gestor dudas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301-432D-8ECA-7826B895591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82550" cmpd="sng">
                <a:solidFill>
                  <a:schemeClr val="bg1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301-432D-8ECA-7826B895591C}"/>
              </c:ext>
            </c:extLst>
          </c:dPt>
          <c:dLbls>
            <c:delete val="1"/>
          </c:dLbls>
          <c:cat>
            <c:strRef>
              <c:f>Datos!$C$9:$D$9</c:f>
              <c:strCache>
                <c:ptCount val="2"/>
                <c:pt idx="0">
                  <c:v>Debo</c:v>
                </c:pt>
                <c:pt idx="1">
                  <c:v>He pagado</c:v>
                </c:pt>
              </c:strCache>
            </c:strRef>
          </c:cat>
          <c:val>
            <c:numRef>
              <c:f>Datos!$C$10:$D$10</c:f>
              <c:numCache>
                <c:formatCode>"$"#,##0_);[Red]\("$"#,##0\)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1-432D-8ECA-7826B895591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6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[El orden produce milagros V2 - Limpio.xlsx]Datos!TablaDinámica4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Portafolio de Inversión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>
            <a:bevelT w="25400" h="19050"/>
          </a:sp3d>
        </c:spPr>
      </c:pivotFmt>
    </c:pivotFmts>
    <c:plotArea>
      <c:layout/>
      <c:pieChart>
        <c:varyColors val="1"/>
        <c:ser>
          <c:idx val="0"/>
          <c:order val="0"/>
          <c:tx>
            <c:strRef>
              <c:f>Datos!$E$17</c:f>
              <c:strCache>
                <c:ptCount val="1"/>
                <c:pt idx="0">
                  <c:v>Total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 w="25400" h="19050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1-CF7F-42A1-82A7-FEB64228BF1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2-EE03-47FF-BC47-0A142C84C52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5-CF7F-42A1-82A7-FEB64228BF1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7-CF7F-42A1-82A7-FEB64228BF1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9-CF7F-42A1-82A7-FEB64228BF1B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B-CF7F-42A1-82A7-FEB64228BF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25400" h="19050"/>
              </a:sp3d>
            </c:spPr>
            <c:extLst>
              <c:ext xmlns:c16="http://schemas.microsoft.com/office/drawing/2014/chart" uri="{C3380CC4-5D6E-409C-BE32-E72D297353CC}">
                <c16:uniqueId val="{0000000D-CF7F-42A1-82A7-FEB64228BF1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Datos!$D$18:$D$25</c:f>
              <c:strCache>
                <c:ptCount val="7"/>
                <c:pt idx="0">
                  <c:v>Acciones</c:v>
                </c:pt>
                <c:pt idx="1">
                  <c:v>CDT</c:v>
                </c:pt>
                <c:pt idx="2">
                  <c:v>Crowdfunding</c:v>
                </c:pt>
                <c:pt idx="3">
                  <c:v>Fondo Ganaderia</c:v>
                </c:pt>
                <c:pt idx="4">
                  <c:v>Criptomonedas</c:v>
                </c:pt>
                <c:pt idx="5">
                  <c:v>ETF</c:v>
                </c:pt>
                <c:pt idx="6">
                  <c:v>(en blanco)</c:v>
                </c:pt>
              </c:strCache>
            </c:strRef>
          </c:cat>
          <c:val>
            <c:numRef>
              <c:f>Datos!$E$18:$E$25</c:f>
              <c:numCache>
                <c:formatCode>"$"#,##0_);[Red]\("$"#,##0\)</c:formatCode>
                <c:ptCount val="7"/>
                <c:pt idx="0">
                  <c:v>23505900</c:v>
                </c:pt>
                <c:pt idx="1">
                  <c:v>22000000</c:v>
                </c:pt>
                <c:pt idx="2">
                  <c:v>4213370</c:v>
                </c:pt>
                <c:pt idx="3">
                  <c:v>2200000</c:v>
                </c:pt>
                <c:pt idx="4">
                  <c:v>2112000</c:v>
                </c:pt>
                <c:pt idx="5">
                  <c:v>1001000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3-47FF-BC47-0A142C84C52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CO" sz="1800">
                <a:solidFill>
                  <a:schemeClr val="bg1"/>
                </a:solidFill>
              </a:rPr>
              <a:t>Riesgo de mis inversiones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665826637400482"/>
          <c:y val="0.15790269374345209"/>
          <c:w val="0.49402535725142588"/>
          <c:h val="0.75429241471748254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381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1-1D86-4C79-BFF8-E97476D4788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3-1D86-4C79-BFF8-E97476D47882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5-1D86-4C79-BFF8-E97476D4788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Inversiones!$E$3:$E$5</c:f>
              <c:strCache>
                <c:ptCount val="3"/>
                <c:pt idx="0">
                  <c:v>Bajo</c:v>
                </c:pt>
                <c:pt idx="1">
                  <c:v>Medio</c:v>
                </c:pt>
                <c:pt idx="2">
                  <c:v>Alto</c:v>
                </c:pt>
              </c:strCache>
            </c:strRef>
          </c:cat>
          <c:val>
            <c:numRef>
              <c:f>Inversiones!$F$3:$F$5</c:f>
              <c:numCache>
                <c:formatCode>"$"#,##0.00_);[Red]\("$"#,##0.00\)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86-4C79-BFF8-E97476D4788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Presupuesto</a:t>
            </a:r>
            <a:r>
              <a:rPr lang="es-CO" sz="1100" baseline="0"/>
              <a:t> Vs Real</a:t>
            </a:r>
            <a:endParaRPr lang="es-CO" sz="1100"/>
          </a:p>
        </c:rich>
      </c:tx>
      <c:layout>
        <c:manualLayout>
          <c:xMode val="edge"/>
          <c:yMode val="edge"/>
          <c:x val="0.52417367700832262"/>
          <c:y val="3.4904013961605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'Presupuesto Vs Real'!$C$13</c:f>
              <c:strCache>
                <c:ptCount val="1"/>
                <c:pt idx="0">
                  <c:v>Presupuesto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solidFill>
                <a:srgbClr val="FF7979"/>
              </a:solidFill>
            </a:ln>
            <a:effectLst/>
          </c:spPr>
          <c:invertIfNegative val="0"/>
          <c:cat>
            <c:strRef>
              <c:f>'Presupuesto Vs Real'!$B$14:$B$18</c:f>
              <c:strCache>
                <c:ptCount val="5"/>
                <c:pt idx="0">
                  <c:v>Entradas</c:v>
                </c:pt>
                <c:pt idx="1">
                  <c:v>Salidas</c:v>
                </c:pt>
                <c:pt idx="2">
                  <c:v>Saldo</c:v>
                </c:pt>
                <c:pt idx="3">
                  <c:v>Ahorro</c:v>
                </c:pt>
                <c:pt idx="4">
                  <c:v>Inversión</c:v>
                </c:pt>
              </c:strCache>
            </c:strRef>
          </c:cat>
          <c:val>
            <c:numRef>
              <c:f>'Presupuesto Vs Real'!$C$14:$C$18</c:f>
              <c:numCache>
                <c:formatCode>"$"#,##0_);[Red]\("$"#,##0\)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C-47E9-9098-BE43C7AB07EA}"/>
            </c:ext>
          </c:extLst>
        </c:ser>
        <c:ser>
          <c:idx val="1"/>
          <c:order val="1"/>
          <c:tx>
            <c:strRef>
              <c:f>'Presupuesto Vs Real'!$D$13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strRef>
              <c:f>'Presupuesto Vs Real'!$B$14:$B$18</c:f>
              <c:strCache>
                <c:ptCount val="5"/>
                <c:pt idx="0">
                  <c:v>Entradas</c:v>
                </c:pt>
                <c:pt idx="1">
                  <c:v>Salidas</c:v>
                </c:pt>
                <c:pt idx="2">
                  <c:v>Saldo</c:v>
                </c:pt>
                <c:pt idx="3">
                  <c:v>Ahorro</c:v>
                </c:pt>
                <c:pt idx="4">
                  <c:v>Inversión</c:v>
                </c:pt>
              </c:strCache>
            </c:strRef>
          </c:cat>
          <c:val>
            <c:numRef>
              <c:f>'Presupuesto Vs Real'!$D$14:$D$18</c:f>
              <c:numCache>
                <c:formatCode>"$"#,##0_);[Red]\("$"#,##0\)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CC-47E9-9098-BE43C7AB0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5153903"/>
        <c:axId val="1765154863"/>
      </c:barChart>
      <c:catAx>
        <c:axId val="1765153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5154863"/>
        <c:crosses val="autoZero"/>
        <c:auto val="1"/>
        <c:lblAlgn val="ctr"/>
        <c:lblOffset val="100"/>
        <c:noMultiLvlLbl val="0"/>
      </c:catAx>
      <c:valAx>
        <c:axId val="1765154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5153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rgbClr val="FF0000"/>
      </a:solidFill>
      <a:prstDash val="dashDot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Distribución</a:t>
            </a:r>
            <a:r>
              <a:rPr lang="es-CO" baseline="0"/>
              <a:t> Salidas de dinero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'Presupuesto Vs Real'!$I$15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'Presupuesto Vs Real'!$J$13:$U$13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'Presupuesto Vs Real'!$J$15:$U$15</c:f>
              <c:numCache>
                <c:formatCode>"$"#,##0_);[Red]\("$"#,##0\)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95-4A35-91EB-C4422E3946D1}"/>
            </c:ext>
          </c:extLst>
        </c:ser>
        <c:ser>
          <c:idx val="3"/>
          <c:order val="1"/>
          <c:tx>
            <c:strRef>
              <c:f>'Presupuesto Vs Real'!$I$17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rgbClr val="EA3434"/>
            </a:solidFill>
            <a:ln>
              <a:noFill/>
            </a:ln>
            <a:effectLst/>
          </c:spPr>
          <c:invertIfNegative val="0"/>
          <c:cat>
            <c:strRef>
              <c:f>'Presupuesto Vs Real'!$J$13:$U$13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'Presupuesto Vs Real'!$J$17:$U$17</c:f>
              <c:numCache>
                <c:formatCode>"$"#,##0_);[Red]\("$"#,##0\)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95-4A35-91EB-C4422E3946D1}"/>
            </c:ext>
          </c:extLst>
        </c:ser>
        <c:ser>
          <c:idx val="4"/>
          <c:order val="2"/>
          <c:tx>
            <c:strRef>
              <c:f>'Presupuesto Vs Real'!$I$18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'Presupuesto Vs Real'!$J$13:$U$13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'Presupuesto Vs Real'!$J$18:$U$18</c:f>
              <c:numCache>
                <c:formatCode>"$"#,##0_);[Red]\("$"#,##0\)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95-4A35-91EB-C4422E394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95"/>
        <c:axId val="1257598288"/>
        <c:axId val="1257585328"/>
      </c:barChart>
      <c:catAx>
        <c:axId val="125759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57585328"/>
        <c:crosses val="autoZero"/>
        <c:auto val="1"/>
        <c:lblAlgn val="ctr"/>
        <c:lblOffset val="100"/>
        <c:noMultiLvlLbl val="0"/>
      </c:catAx>
      <c:valAx>
        <c:axId val="12575853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5759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defRPr>
            </a:pPr>
            <a:r>
              <a:rPr lang="fr-FR" sz="1400"/>
              <a:t>DISTRIBUCIÓN FONDOS DE AHORRO</a:t>
            </a:r>
          </a:p>
        </c:rich>
      </c:tx>
      <c:layout>
        <c:manualLayout>
          <c:xMode val="edge"/>
          <c:yMode val="edge"/>
          <c:x val="0.17828797191058632"/>
          <c:y val="9.072974217393463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4759791464100752"/>
          <c:y val="0.17925303703523776"/>
          <c:w val="0.39788738248611261"/>
          <c:h val="0.69242367360439616"/>
        </c:manualLayout>
      </c:layout>
      <c:pieChart>
        <c:varyColors val="1"/>
        <c:ser>
          <c:idx val="0"/>
          <c:order val="0"/>
          <c:tx>
            <c:strRef>
              <c:f>'Fondos de Ahorro'!$D$18</c:f>
              <c:strCache>
                <c:ptCount val="1"/>
                <c:pt idx="0">
                  <c:v>META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2-4B4E-82DF-F36CB4E170A0}"/>
              </c:ext>
            </c:extLst>
          </c:dPt>
          <c:dPt>
            <c:idx val="1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32-4B4E-82DF-F36CB4E170A0}"/>
              </c:ext>
            </c:extLst>
          </c:dPt>
          <c:dPt>
            <c:idx val="2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32-4B4E-82DF-F36CB4E170A0}"/>
              </c:ext>
            </c:extLst>
          </c:dPt>
          <c:dPt>
            <c:idx val="3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2-4B4E-82DF-F36CB4E170A0}"/>
              </c:ext>
            </c:extLst>
          </c:dPt>
          <c:dPt>
            <c:idx val="4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32-4B4E-82DF-F36CB4E170A0}"/>
              </c:ext>
            </c:extLst>
          </c:dPt>
          <c:dPt>
            <c:idx val="5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132-4B4E-82DF-F36CB4E170A0}"/>
              </c:ext>
            </c:extLst>
          </c:dPt>
          <c:dPt>
            <c:idx val="6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132-4B4E-82DF-F36CB4E170A0}"/>
              </c:ext>
            </c:extLst>
          </c:dPt>
          <c:dPt>
            <c:idx val="7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132-4B4E-82DF-F36CB4E170A0}"/>
              </c:ext>
            </c:extLst>
          </c:dPt>
          <c:dPt>
            <c:idx val="8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132-4B4E-82DF-F36CB4E170A0}"/>
              </c:ext>
            </c:extLst>
          </c:dPt>
          <c:dPt>
            <c:idx val="9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132-4B4E-82DF-F36CB4E170A0}"/>
              </c:ext>
            </c:extLst>
          </c:dPt>
          <c:dPt>
            <c:idx val="1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132-4B4E-82DF-F36CB4E170A0}"/>
              </c:ext>
            </c:extLst>
          </c:dPt>
          <c:dPt>
            <c:idx val="11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132-4B4E-82DF-F36CB4E170A0}"/>
              </c:ext>
            </c:extLst>
          </c:dPt>
          <c:dPt>
            <c:idx val="12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132-4B4E-82DF-F36CB4E170A0}"/>
              </c:ext>
            </c:extLst>
          </c:dPt>
          <c:dPt>
            <c:idx val="13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132-4B4E-82DF-F36CB4E170A0}"/>
              </c:ext>
            </c:extLst>
          </c:dPt>
          <c:dPt>
            <c:idx val="14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132-4B4E-82DF-F36CB4E170A0}"/>
              </c:ext>
            </c:extLst>
          </c:dPt>
          <c:dLbls>
            <c:dLbl>
              <c:idx val="3"/>
              <c:layout>
                <c:manualLayout>
                  <c:x val="-2.233556676685405E-2"/>
                  <c:y val="5.39774097230135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32-4B4E-82DF-F36CB4E170A0}"/>
                </c:ext>
              </c:extLst>
            </c:dLbl>
            <c:dLbl>
              <c:idx val="4"/>
              <c:layout>
                <c:manualLayout>
                  <c:x val="-1.22423192239696E-2"/>
                  <c:y val="4.086231833065847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32-4B4E-82DF-F36CB4E170A0}"/>
                </c:ext>
              </c:extLst>
            </c:dLbl>
            <c:dLbl>
              <c:idx val="5"/>
              <c:layout>
                <c:manualLayout>
                  <c:x val="1.7415896274757637E-2"/>
                  <c:y val="2.72242807078205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32-4B4E-82DF-F36CB4E170A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32-4B4E-82DF-F36CB4E170A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32-4B4E-82DF-F36CB4E170A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32-4B4E-82DF-F36CB4E170A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2-4B4E-82DF-F36CB4E170A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2-4B4E-82DF-F36CB4E170A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2-4B4E-82DF-F36CB4E170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32-4B4E-82DF-F36CB4E170A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32-4B4E-82DF-F36CB4E170A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32-4B4E-82DF-F36CB4E17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2F4A"/>
                    </a:solidFill>
                    <a:latin typeface="Lato" panose="020F0502020204030203" pitchFamily="34" charset="0"/>
                    <a:ea typeface="Lato" panose="020F0502020204030203" pitchFamily="34" charset="0"/>
                    <a:cs typeface="Lato" panose="020F0502020204030203" pitchFamily="34" charset="0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'Fondos de Ahorro'!$C$19:$C$24</c:f>
              <c:strCache>
                <c:ptCount val="6"/>
                <c:pt idx="0">
                  <c:v>Vacaciones</c:v>
                </c:pt>
                <c:pt idx="1">
                  <c:v>Regalos</c:v>
                </c:pt>
                <c:pt idx="2">
                  <c:v>Impuesto carro</c:v>
                </c:pt>
                <c:pt idx="3">
                  <c:v>Impuesto Casa</c:v>
                </c:pt>
                <c:pt idx="4">
                  <c:v>Ahorro 5</c:v>
                </c:pt>
                <c:pt idx="5">
                  <c:v>Ahorro 6</c:v>
                </c:pt>
              </c:strCache>
            </c:strRef>
          </c:cat>
          <c:val>
            <c:numRef>
              <c:f>'Fondos de Ahorro'!$D$19:$D$24</c:f>
              <c:numCache>
                <c:formatCode>[$$]#,##0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1E-9132-4B4E-82DF-F36CB4E1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550073062279346"/>
          <c:y val="0.15354079962907963"/>
          <c:w val="0.29770964789502841"/>
          <c:h val="0.742119996870895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Lato" panose="020F0502020204030203" pitchFamily="34" charset="0"/>
          <a:ea typeface="Lato" panose="020F0502020204030203" pitchFamily="34" charset="0"/>
          <a:cs typeface="Lato" panose="020F050202020403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RESUMEN AHORRO ACTUAL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'Fondos de Ahorro'!$E$18</c:f>
              <c:strCache>
                <c:ptCount val="1"/>
                <c:pt idx="0">
                  <c:v>AHORRO ACTUAL</c:v>
                </c:pt>
              </c:strCache>
            </c:strRef>
          </c:tx>
          <c:spPr>
            <a:solidFill>
              <a:srgbClr val="000000"/>
            </a:solidFill>
            <a:ln w="15875" cmpd="sng">
              <a:solidFill>
                <a:srgbClr val="FF0000"/>
              </a:solidFill>
            </a:ln>
          </c:spPr>
          <c:invertIfNegative val="1"/>
          <c:dLbls>
            <c:dLbl>
              <c:idx val="0"/>
              <c:layout>
                <c:manualLayout>
                  <c:x val="0.27938899041404108"/>
                  <c:y val="3.5760045801466663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85-4936-BBD6-844361B6AA16}"/>
                </c:ext>
              </c:extLst>
            </c:dLbl>
            <c:dLbl>
              <c:idx val="1"/>
              <c:layout>
                <c:manualLayout>
                  <c:x val="0.1244802432537806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85-4936-BBD6-844361B6AA16}"/>
                </c:ext>
              </c:extLst>
            </c:dLbl>
            <c:dLbl>
              <c:idx val="2"/>
              <c:layout>
                <c:manualLayout>
                  <c:x val="0.33747977059913864"/>
                  <c:y val="3.5760045805629682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5-4936-BBD6-844361B6AA16}"/>
                </c:ext>
              </c:extLst>
            </c:dLbl>
            <c:dLbl>
              <c:idx val="3"/>
              <c:layout>
                <c:manualLayout>
                  <c:x val="0.1134153327423334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5-4936-BBD6-844361B6AA16}"/>
                </c:ext>
              </c:extLst>
            </c:dLbl>
            <c:dLbl>
              <c:idx val="4"/>
              <c:layout>
                <c:manualLayout>
                  <c:x val="4.4259642045788694E-2"/>
                  <c:y val="4.541525816786308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5-4936-BBD6-844361B6AA16}"/>
                </c:ext>
              </c:extLst>
            </c:dLbl>
            <c:dLbl>
              <c:idx val="5"/>
              <c:layout>
                <c:manualLayout>
                  <c:x val="4.7025869673650481E-2"/>
                  <c:y val="3.5760045801466663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5-4936-BBD6-844361B6AA16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'Fondos de Ahorro'!$C$19:$C$24</c:f>
              <c:strCache>
                <c:ptCount val="6"/>
                <c:pt idx="0">
                  <c:v>Vacaciones</c:v>
                </c:pt>
                <c:pt idx="1">
                  <c:v>Regalos</c:v>
                </c:pt>
                <c:pt idx="2">
                  <c:v>Impuesto carro</c:v>
                </c:pt>
                <c:pt idx="3">
                  <c:v>Impuesto Casa</c:v>
                </c:pt>
                <c:pt idx="4">
                  <c:v>Ahorro 5</c:v>
                </c:pt>
                <c:pt idx="5">
                  <c:v>Ahorro 6</c:v>
                </c:pt>
              </c:strCache>
            </c:strRef>
          </c:cat>
          <c:val>
            <c:numRef>
              <c:f>'Fondos de Ahorro'!$E$19:$E$24</c:f>
              <c:numCache>
                <c:formatCode>"$"#,##0_);[Red]\("$"#,##0\)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5875" cmpd="sng">
                    <a:solidFill>
                      <a:srgbClr val="FF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9985-4936-BBD6-844361B6AA1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84135655"/>
        <c:axId val="1774521920"/>
      </c:barChart>
      <c:catAx>
        <c:axId val="88413565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fr-F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774521920"/>
        <c:crosses val="autoZero"/>
        <c:auto val="1"/>
        <c:lblAlgn val="ctr"/>
        <c:lblOffset val="100"/>
        <c:noMultiLvlLbl val="1"/>
      </c:catAx>
      <c:valAx>
        <c:axId val="177452192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endParaRPr lang="fr-FR"/>
              </a:p>
            </c:rich>
          </c:tx>
          <c:overlay val="0"/>
        </c:title>
        <c:numFmt formatCode="&quot;$&quot;#,##0_);[Red]\(&quot;$&quot;#,##0\)" sourceLinked="1"/>
        <c:majorTickMark val="none"/>
        <c:minorTickMark val="none"/>
        <c:tickLblPos val="nextTo"/>
        <c:spPr>
          <a:ln/>
        </c:spPr>
        <c:crossAx val="884135655"/>
        <c:crosses val="max"/>
        <c:crossBetween val="between"/>
      </c:valAx>
    </c:plotArea>
    <c:plotVisOnly val="1"/>
    <c:dispBlanksAs val="zero"/>
    <c:showDLblsOverMax val="1"/>
  </c:chart>
  <c:spPr>
    <a:ln>
      <a:noFill/>
    </a:ln>
  </c:spPr>
  <c:txPr>
    <a:bodyPr/>
    <a:lstStyle/>
    <a:p>
      <a:pPr>
        <a:defRPr>
          <a:latin typeface="Lato" panose="020F0502020204030203" pitchFamily="34" charset="0"/>
          <a:ea typeface="Lato" panose="020F0502020204030203" pitchFamily="34" charset="0"/>
          <a:cs typeface="Lato" panose="020F050202020403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RESUMEN FACTURAS</a:t>
            </a:r>
          </a:p>
        </c:rich>
      </c:tx>
      <c:layout>
        <c:manualLayout>
          <c:xMode val="edge"/>
          <c:yMode val="edge"/>
          <c:x val="0.31254511790677331"/>
          <c:y val="2.5321099454101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51726717740005"/>
          <c:y val="0.19201283153191204"/>
          <c:w val="0.69557803789459294"/>
          <c:h val="0.70321494952350116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'Registro de Facturas'!$E$18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F4B183"/>
            </a:solidFill>
            <a:ln cmpd="sng">
              <a:solidFill>
                <a:srgbClr val="FFA3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'Registro de Facturas'!$C$19:$C$38</c:f>
              <c:numCache>
                <c:formatCode>General</c:formatCode>
                <c:ptCount val="20"/>
              </c:numCache>
            </c:numRef>
          </c:cat>
          <c:val>
            <c:numRef>
              <c:f>'Registro de Facturas'!$E$19:$E$38</c:f>
              <c:numCache>
                <c:formatCode>[$$]#,##0</c:formatCode>
                <c:ptCount val="2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A3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6BA-4115-A46E-262C638757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6640630"/>
        <c:axId val="1768445176"/>
      </c:barChart>
      <c:catAx>
        <c:axId val="2664063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fr-F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768445176"/>
        <c:crosses val="autoZero"/>
        <c:auto val="1"/>
        <c:lblAlgn val="ctr"/>
        <c:lblOffset val="100"/>
        <c:noMultiLvlLbl val="1"/>
      </c:catAx>
      <c:valAx>
        <c:axId val="176844517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endParaRPr lang="fr-FR"/>
              </a:p>
            </c:rich>
          </c:tx>
          <c:overlay val="0"/>
        </c:title>
        <c:numFmt formatCode="[$$]#,##0" sourceLinked="1"/>
        <c:majorTickMark val="none"/>
        <c:minorTickMark val="none"/>
        <c:tickLblPos val="nextTo"/>
        <c:spPr>
          <a:ln/>
        </c:spPr>
        <c:crossAx val="26640630"/>
        <c:crosses val="max"/>
        <c:crossBetween val="between"/>
      </c:valAx>
    </c:plotArea>
    <c:plotVisOnly val="1"/>
    <c:dispBlanksAs val="zero"/>
    <c:showDLblsOverMax val="1"/>
  </c:chart>
  <c:spPr>
    <a:noFill/>
    <a:ln>
      <a:noFill/>
    </a:ln>
  </c:spPr>
  <c:txPr>
    <a:bodyPr/>
    <a:lstStyle/>
    <a:p>
      <a:pPr>
        <a:defRPr>
          <a:latin typeface="Lato" panose="020F0502020204030203" pitchFamily="34" charset="0"/>
          <a:ea typeface="Lato" panose="020F0502020204030203" pitchFamily="34" charset="0"/>
          <a:cs typeface="Lato" panose="020F050202020403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400" b="1" i="0" u="none" strike="noStrike" kern="1200" spc="0" baseline="0">
                <a:solidFill>
                  <a:sysClr val="windowText" lastClr="000000"/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defRPr>
            </a:pPr>
            <a:r>
              <a:rPr lang="es-CO" sz="1400" b="1" i="0" u="none" strike="noStrike" kern="1200" baseline="0">
                <a:solidFill>
                  <a:sysClr val="windowText" lastClr="000000"/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rPr>
              <a:t>Pago de facturas durante el 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400" b="1" i="0" u="none" strike="noStrike" kern="1200" spc="0" baseline="0">
              <a:solidFill>
                <a:sysClr val="windowText" lastClr="000000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2">
                  <a:lumMod val="90000"/>
                  <a:alpha val="26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'Registro de Facturas'!$F$7:$F$9</c:f>
              <c:strCache>
                <c:ptCount val="3"/>
                <c:pt idx="0">
                  <c:v>Inicio de mes</c:v>
                </c:pt>
                <c:pt idx="1">
                  <c:v>Mitad de mes</c:v>
                </c:pt>
                <c:pt idx="2">
                  <c:v>Final del mes</c:v>
                </c:pt>
              </c:strCache>
            </c:strRef>
          </c:cat>
          <c:val>
            <c:numRef>
              <c:f>'Registro de Facturas'!$G$7:$G$9</c:f>
              <c:numCache>
                <c:formatCode>"$"#,##0.00_);[Red]\("$"#,##0.00\)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F7E1-45EA-88D8-2B30E0D45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gapDepth val="94"/>
        <c:shape val="box"/>
        <c:axId val="28299791"/>
        <c:axId val="28282031"/>
        <c:axId val="0"/>
      </c:bar3DChart>
      <c:catAx>
        <c:axId val="2829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82031"/>
        <c:crosses val="autoZero"/>
        <c:auto val="1"/>
        <c:lblAlgn val="ctr"/>
        <c:lblOffset val="100"/>
        <c:noMultiLvlLbl val="0"/>
      </c:catAx>
      <c:valAx>
        <c:axId val="2828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99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Gestor de Deudas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'Gestor de Deudas'!$D$10</c:f>
              <c:strCache>
                <c:ptCount val="1"/>
                <c:pt idx="0">
                  <c:v>Monto Total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'Gestor de Deudas'!$B$11:$B$31</c:f>
              <c:numCache>
                <c:formatCode>General</c:formatCode>
                <c:ptCount val="21"/>
              </c:numCache>
            </c:numRef>
          </c:cat>
          <c:val>
            <c:numRef>
              <c:f>'Gestor de Deudas'!$D$11:$D$31</c:f>
              <c:numCache>
                <c:formatCode>"$"#,##0_);[Red]\("$"#,##0\)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8CB7-4990-B8E6-0AEF30D82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2630752"/>
        <c:axId val="355923264"/>
      </c:barChart>
      <c:catAx>
        <c:axId val="322630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5923264"/>
        <c:crosses val="autoZero"/>
        <c:auto val="1"/>
        <c:lblAlgn val="ctr"/>
        <c:lblOffset val="100"/>
        <c:noMultiLvlLbl val="0"/>
      </c:catAx>
      <c:valAx>
        <c:axId val="35592326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crossAx val="32263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Riesgo de mis inversiones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665826637400482"/>
          <c:y val="0.15790269374345209"/>
          <c:w val="0.49402535725142588"/>
          <c:h val="0.75429241471748254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38100" h="38100"/>
            </a:sp3d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1-CBD8-446F-A33D-ED494CD8EA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3-CBD8-446F-A33D-ED494CD8EA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38100" h="38100"/>
              </a:sp3d>
            </c:spPr>
            <c:extLst>
              <c:ext xmlns:c16="http://schemas.microsoft.com/office/drawing/2014/chart" uri="{C3380CC4-5D6E-409C-BE32-E72D297353CC}">
                <c16:uniqueId val="{00000005-CBD8-446F-A33D-ED494CD8EA6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Inversiones!$E$3:$E$5</c:f>
              <c:strCache>
                <c:ptCount val="3"/>
                <c:pt idx="0">
                  <c:v>Bajo</c:v>
                </c:pt>
                <c:pt idx="1">
                  <c:v>Medio</c:v>
                </c:pt>
                <c:pt idx="2">
                  <c:v>Alto</c:v>
                </c:pt>
              </c:strCache>
            </c:strRef>
          </c:cat>
          <c:val>
            <c:numRef>
              <c:f>Inversiones!$F$3:$F$5</c:f>
              <c:numCache>
                <c:formatCode>"$"#,##0.00_);[Red]\("$"#,##0.00\)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8-4C9B-839C-56E520CE29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82750258635024"/>
          <c:y val="0.35794528257273395"/>
          <c:w val="0.15182744100298773"/>
          <c:h val="0.2963435830756417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CheckBox" fmlaLink="$F$19" lockText="1" noThreeD="1"/>
</file>

<file path=xl/ctrlProps/ctrlProp10.xml><?xml version="1.0" encoding="utf-8"?>
<formControlPr xmlns="http://schemas.microsoft.com/office/spreadsheetml/2009/9/main" objectType="CheckBox" fmlaLink="$F$28" lockText="1" noThreeD="1"/>
</file>

<file path=xl/ctrlProps/ctrlProp100.xml><?xml version="1.0" encoding="utf-8"?>
<formControlPr xmlns="http://schemas.microsoft.com/office/spreadsheetml/2009/9/main" objectType="CheckBox" fmlaLink="$N$23" lockText="1" noThreeD="1"/>
</file>

<file path=xl/ctrlProps/ctrlProp101.xml><?xml version="1.0" encoding="utf-8"?>
<formControlPr xmlns="http://schemas.microsoft.com/office/spreadsheetml/2009/9/main" objectType="CheckBox" fmlaLink="$N$24" lockText="1" noThreeD="1"/>
</file>

<file path=xl/ctrlProps/ctrlProp102.xml><?xml version="1.0" encoding="utf-8"?>
<formControlPr xmlns="http://schemas.microsoft.com/office/spreadsheetml/2009/9/main" objectType="CheckBox" fmlaLink="$N$25" lockText="1" noThreeD="1"/>
</file>

<file path=xl/ctrlProps/ctrlProp103.xml><?xml version="1.0" encoding="utf-8"?>
<formControlPr xmlns="http://schemas.microsoft.com/office/spreadsheetml/2009/9/main" objectType="CheckBox" fmlaLink="$N$26" lockText="1" noThreeD="1"/>
</file>

<file path=xl/ctrlProps/ctrlProp104.xml><?xml version="1.0" encoding="utf-8"?>
<formControlPr xmlns="http://schemas.microsoft.com/office/spreadsheetml/2009/9/main" objectType="CheckBox" fmlaLink="$N$27" lockText="1" noThreeD="1"/>
</file>

<file path=xl/ctrlProps/ctrlProp105.xml><?xml version="1.0" encoding="utf-8"?>
<formControlPr xmlns="http://schemas.microsoft.com/office/spreadsheetml/2009/9/main" objectType="CheckBox" fmlaLink="$N$28" lockText="1" noThreeD="1"/>
</file>

<file path=xl/ctrlProps/ctrlProp106.xml><?xml version="1.0" encoding="utf-8"?>
<formControlPr xmlns="http://schemas.microsoft.com/office/spreadsheetml/2009/9/main" objectType="CheckBox" fmlaLink="$N$29" lockText="1" noThreeD="1"/>
</file>

<file path=xl/ctrlProps/ctrlProp107.xml><?xml version="1.0" encoding="utf-8"?>
<formControlPr xmlns="http://schemas.microsoft.com/office/spreadsheetml/2009/9/main" objectType="CheckBox" fmlaLink="$N$30" lockText="1" noThreeD="1"/>
</file>

<file path=xl/ctrlProps/ctrlProp108.xml><?xml version="1.0" encoding="utf-8"?>
<formControlPr xmlns="http://schemas.microsoft.com/office/spreadsheetml/2009/9/main" objectType="CheckBox" fmlaLink="$O$19" lockText="1" noThreeD="1"/>
</file>

<file path=xl/ctrlProps/ctrlProp109.xml><?xml version="1.0" encoding="utf-8"?>
<formControlPr xmlns="http://schemas.microsoft.com/office/spreadsheetml/2009/9/main" objectType="CheckBox" fmlaLink="$O$20" lockText="1" noThreeD="1"/>
</file>

<file path=xl/ctrlProps/ctrlProp11.xml><?xml version="1.0" encoding="utf-8"?>
<formControlPr xmlns="http://schemas.microsoft.com/office/spreadsheetml/2009/9/main" objectType="CheckBox" fmlaLink="$F$29" lockText="1" noThreeD="1"/>
</file>

<file path=xl/ctrlProps/ctrlProp110.xml><?xml version="1.0" encoding="utf-8"?>
<formControlPr xmlns="http://schemas.microsoft.com/office/spreadsheetml/2009/9/main" objectType="CheckBox" fmlaLink="$O$21" lockText="1" noThreeD="1"/>
</file>

<file path=xl/ctrlProps/ctrlProp111.xml><?xml version="1.0" encoding="utf-8"?>
<formControlPr xmlns="http://schemas.microsoft.com/office/spreadsheetml/2009/9/main" objectType="CheckBox" fmlaLink="$O$22" lockText="1" noThreeD="1"/>
</file>

<file path=xl/ctrlProps/ctrlProp112.xml><?xml version="1.0" encoding="utf-8"?>
<formControlPr xmlns="http://schemas.microsoft.com/office/spreadsheetml/2009/9/main" objectType="CheckBox" fmlaLink="$O$23" lockText="1" noThreeD="1"/>
</file>

<file path=xl/ctrlProps/ctrlProp113.xml><?xml version="1.0" encoding="utf-8"?>
<formControlPr xmlns="http://schemas.microsoft.com/office/spreadsheetml/2009/9/main" objectType="CheckBox" fmlaLink="$O$24" lockText="1" noThreeD="1"/>
</file>

<file path=xl/ctrlProps/ctrlProp114.xml><?xml version="1.0" encoding="utf-8"?>
<formControlPr xmlns="http://schemas.microsoft.com/office/spreadsheetml/2009/9/main" objectType="CheckBox" fmlaLink="$O$25" lockText="1" noThreeD="1"/>
</file>

<file path=xl/ctrlProps/ctrlProp115.xml><?xml version="1.0" encoding="utf-8"?>
<formControlPr xmlns="http://schemas.microsoft.com/office/spreadsheetml/2009/9/main" objectType="CheckBox" fmlaLink="$O$26" lockText="1" noThreeD="1"/>
</file>

<file path=xl/ctrlProps/ctrlProp116.xml><?xml version="1.0" encoding="utf-8"?>
<formControlPr xmlns="http://schemas.microsoft.com/office/spreadsheetml/2009/9/main" objectType="CheckBox" fmlaLink="$O$27" lockText="1" noThreeD="1"/>
</file>

<file path=xl/ctrlProps/ctrlProp117.xml><?xml version="1.0" encoding="utf-8"?>
<formControlPr xmlns="http://schemas.microsoft.com/office/spreadsheetml/2009/9/main" objectType="CheckBox" fmlaLink="$O$28" lockText="1" noThreeD="1"/>
</file>

<file path=xl/ctrlProps/ctrlProp118.xml><?xml version="1.0" encoding="utf-8"?>
<formControlPr xmlns="http://schemas.microsoft.com/office/spreadsheetml/2009/9/main" objectType="CheckBox" fmlaLink="$O$29" lockText="1" noThreeD="1"/>
</file>

<file path=xl/ctrlProps/ctrlProp119.xml><?xml version="1.0" encoding="utf-8"?>
<formControlPr xmlns="http://schemas.microsoft.com/office/spreadsheetml/2009/9/main" objectType="CheckBox" fmlaLink="$O$30" lockText="1" noThreeD="1"/>
</file>

<file path=xl/ctrlProps/ctrlProp12.xml><?xml version="1.0" encoding="utf-8"?>
<formControlPr xmlns="http://schemas.microsoft.com/office/spreadsheetml/2009/9/main" objectType="CheckBox" fmlaLink="$F$30" lockText="1" noThreeD="1"/>
</file>

<file path=xl/ctrlProps/ctrlProp120.xml><?xml version="1.0" encoding="utf-8"?>
<formControlPr xmlns="http://schemas.microsoft.com/office/spreadsheetml/2009/9/main" objectType="CheckBox" fmlaLink="$P$19" lockText="1" noThreeD="1"/>
</file>

<file path=xl/ctrlProps/ctrlProp121.xml><?xml version="1.0" encoding="utf-8"?>
<formControlPr xmlns="http://schemas.microsoft.com/office/spreadsheetml/2009/9/main" objectType="CheckBox" fmlaLink="$P$20" lockText="1" noThreeD="1"/>
</file>

<file path=xl/ctrlProps/ctrlProp122.xml><?xml version="1.0" encoding="utf-8"?>
<formControlPr xmlns="http://schemas.microsoft.com/office/spreadsheetml/2009/9/main" objectType="CheckBox" fmlaLink="$P$21" lockText="1" noThreeD="1"/>
</file>

<file path=xl/ctrlProps/ctrlProp123.xml><?xml version="1.0" encoding="utf-8"?>
<formControlPr xmlns="http://schemas.microsoft.com/office/spreadsheetml/2009/9/main" objectType="CheckBox" fmlaLink="$P$22" lockText="1" noThreeD="1"/>
</file>

<file path=xl/ctrlProps/ctrlProp124.xml><?xml version="1.0" encoding="utf-8"?>
<formControlPr xmlns="http://schemas.microsoft.com/office/spreadsheetml/2009/9/main" objectType="CheckBox" fmlaLink="$P$23" lockText="1" noThreeD="1"/>
</file>

<file path=xl/ctrlProps/ctrlProp125.xml><?xml version="1.0" encoding="utf-8"?>
<formControlPr xmlns="http://schemas.microsoft.com/office/spreadsheetml/2009/9/main" objectType="CheckBox" fmlaLink="$P$24" lockText="1" noThreeD="1"/>
</file>

<file path=xl/ctrlProps/ctrlProp126.xml><?xml version="1.0" encoding="utf-8"?>
<formControlPr xmlns="http://schemas.microsoft.com/office/spreadsheetml/2009/9/main" objectType="CheckBox" fmlaLink="$P$25" lockText="1" noThreeD="1"/>
</file>

<file path=xl/ctrlProps/ctrlProp127.xml><?xml version="1.0" encoding="utf-8"?>
<formControlPr xmlns="http://schemas.microsoft.com/office/spreadsheetml/2009/9/main" objectType="CheckBox" fmlaLink="$P$26" lockText="1" noThreeD="1"/>
</file>

<file path=xl/ctrlProps/ctrlProp128.xml><?xml version="1.0" encoding="utf-8"?>
<formControlPr xmlns="http://schemas.microsoft.com/office/spreadsheetml/2009/9/main" objectType="CheckBox" fmlaLink="$P$27" lockText="1" noThreeD="1"/>
</file>

<file path=xl/ctrlProps/ctrlProp129.xml><?xml version="1.0" encoding="utf-8"?>
<formControlPr xmlns="http://schemas.microsoft.com/office/spreadsheetml/2009/9/main" objectType="CheckBox" fmlaLink="$P$28" lockText="1" noThreeD="1"/>
</file>

<file path=xl/ctrlProps/ctrlProp13.xml><?xml version="1.0" encoding="utf-8"?>
<formControlPr xmlns="http://schemas.microsoft.com/office/spreadsheetml/2009/9/main" objectType="CheckBox" fmlaLink="$G$19" lockText="1" noThreeD="1"/>
</file>

<file path=xl/ctrlProps/ctrlProp130.xml><?xml version="1.0" encoding="utf-8"?>
<formControlPr xmlns="http://schemas.microsoft.com/office/spreadsheetml/2009/9/main" objectType="CheckBox" fmlaLink="$P$29" lockText="1" noThreeD="1"/>
</file>

<file path=xl/ctrlProps/ctrlProp131.xml><?xml version="1.0" encoding="utf-8"?>
<formControlPr xmlns="http://schemas.microsoft.com/office/spreadsheetml/2009/9/main" objectType="CheckBox" fmlaLink="$P$30" lockText="1" noThreeD="1"/>
</file>

<file path=xl/ctrlProps/ctrlProp132.xml><?xml version="1.0" encoding="utf-8"?>
<formControlPr xmlns="http://schemas.microsoft.com/office/spreadsheetml/2009/9/main" objectType="CheckBox" fmlaLink="$Q$19" lockText="1" noThreeD="1"/>
</file>

<file path=xl/ctrlProps/ctrlProp133.xml><?xml version="1.0" encoding="utf-8"?>
<formControlPr xmlns="http://schemas.microsoft.com/office/spreadsheetml/2009/9/main" objectType="CheckBox" fmlaLink="$Q$20" lockText="1" noThreeD="1"/>
</file>

<file path=xl/ctrlProps/ctrlProp134.xml><?xml version="1.0" encoding="utf-8"?>
<formControlPr xmlns="http://schemas.microsoft.com/office/spreadsheetml/2009/9/main" objectType="CheckBox" fmlaLink="$Q$21" lockText="1" noThreeD="1"/>
</file>

<file path=xl/ctrlProps/ctrlProp135.xml><?xml version="1.0" encoding="utf-8"?>
<formControlPr xmlns="http://schemas.microsoft.com/office/spreadsheetml/2009/9/main" objectType="CheckBox" fmlaLink="$Q$22" lockText="1" noThreeD="1"/>
</file>

<file path=xl/ctrlProps/ctrlProp136.xml><?xml version="1.0" encoding="utf-8"?>
<formControlPr xmlns="http://schemas.microsoft.com/office/spreadsheetml/2009/9/main" objectType="CheckBox" fmlaLink="$Q$23" lockText="1" noThreeD="1"/>
</file>

<file path=xl/ctrlProps/ctrlProp137.xml><?xml version="1.0" encoding="utf-8"?>
<formControlPr xmlns="http://schemas.microsoft.com/office/spreadsheetml/2009/9/main" objectType="CheckBox" fmlaLink="$Q$24" lockText="1" noThreeD="1"/>
</file>

<file path=xl/ctrlProps/ctrlProp138.xml><?xml version="1.0" encoding="utf-8"?>
<formControlPr xmlns="http://schemas.microsoft.com/office/spreadsheetml/2009/9/main" objectType="CheckBox" fmlaLink="$Q$25" lockText="1" noThreeD="1"/>
</file>

<file path=xl/ctrlProps/ctrlProp139.xml><?xml version="1.0" encoding="utf-8"?>
<formControlPr xmlns="http://schemas.microsoft.com/office/spreadsheetml/2009/9/main" objectType="CheckBox" fmlaLink="$Q$26" lockText="1" noThreeD="1"/>
</file>

<file path=xl/ctrlProps/ctrlProp14.xml><?xml version="1.0" encoding="utf-8"?>
<formControlPr xmlns="http://schemas.microsoft.com/office/spreadsheetml/2009/9/main" objectType="CheckBox" fmlaLink="$G$20" lockText="1" noThreeD="1"/>
</file>

<file path=xl/ctrlProps/ctrlProp140.xml><?xml version="1.0" encoding="utf-8"?>
<formControlPr xmlns="http://schemas.microsoft.com/office/spreadsheetml/2009/9/main" objectType="CheckBox" fmlaLink="$Q$27" lockText="1" noThreeD="1"/>
</file>

<file path=xl/ctrlProps/ctrlProp141.xml><?xml version="1.0" encoding="utf-8"?>
<formControlPr xmlns="http://schemas.microsoft.com/office/spreadsheetml/2009/9/main" objectType="CheckBox" fmlaLink="$Q$28" lockText="1" noThreeD="1"/>
</file>

<file path=xl/ctrlProps/ctrlProp142.xml><?xml version="1.0" encoding="utf-8"?>
<formControlPr xmlns="http://schemas.microsoft.com/office/spreadsheetml/2009/9/main" objectType="CheckBox" fmlaLink="$Q$29" lockText="1" noThreeD="1"/>
</file>

<file path=xl/ctrlProps/ctrlProp143.xml><?xml version="1.0" encoding="utf-8"?>
<formControlPr xmlns="http://schemas.microsoft.com/office/spreadsheetml/2009/9/main" objectType="CheckBox" fmlaLink="$Q$30" lockText="1" noThreeD="1"/>
</file>

<file path=xl/ctrlProps/ctrlProp144.xml><?xml version="1.0" encoding="utf-8"?>
<formControlPr xmlns="http://schemas.microsoft.com/office/spreadsheetml/2009/9/main" objectType="CheckBox" fmlaLink="$R$19" lockText="1" noThreeD="1"/>
</file>

<file path=xl/ctrlProps/ctrlProp145.xml><?xml version="1.0" encoding="utf-8"?>
<formControlPr xmlns="http://schemas.microsoft.com/office/spreadsheetml/2009/9/main" objectType="CheckBox" fmlaLink="$R$20" lockText="1" noThreeD="1"/>
</file>

<file path=xl/ctrlProps/ctrlProp146.xml><?xml version="1.0" encoding="utf-8"?>
<formControlPr xmlns="http://schemas.microsoft.com/office/spreadsheetml/2009/9/main" objectType="CheckBox" fmlaLink="$R$21" lockText="1" noThreeD="1"/>
</file>

<file path=xl/ctrlProps/ctrlProp147.xml><?xml version="1.0" encoding="utf-8"?>
<formControlPr xmlns="http://schemas.microsoft.com/office/spreadsheetml/2009/9/main" objectType="CheckBox" fmlaLink="$R$22" lockText="1" noThreeD="1"/>
</file>

<file path=xl/ctrlProps/ctrlProp148.xml><?xml version="1.0" encoding="utf-8"?>
<formControlPr xmlns="http://schemas.microsoft.com/office/spreadsheetml/2009/9/main" objectType="CheckBox" fmlaLink="$R$23" lockText="1" noThreeD="1"/>
</file>

<file path=xl/ctrlProps/ctrlProp149.xml><?xml version="1.0" encoding="utf-8"?>
<formControlPr xmlns="http://schemas.microsoft.com/office/spreadsheetml/2009/9/main" objectType="CheckBox" fmlaLink="$R$24" lockText="1" noThreeD="1"/>
</file>

<file path=xl/ctrlProps/ctrlProp15.xml><?xml version="1.0" encoding="utf-8"?>
<formControlPr xmlns="http://schemas.microsoft.com/office/spreadsheetml/2009/9/main" objectType="CheckBox" fmlaLink="$G$21" lockText="1" noThreeD="1"/>
</file>

<file path=xl/ctrlProps/ctrlProp150.xml><?xml version="1.0" encoding="utf-8"?>
<formControlPr xmlns="http://schemas.microsoft.com/office/spreadsheetml/2009/9/main" objectType="CheckBox" fmlaLink="$R$25" lockText="1" noThreeD="1"/>
</file>

<file path=xl/ctrlProps/ctrlProp151.xml><?xml version="1.0" encoding="utf-8"?>
<formControlPr xmlns="http://schemas.microsoft.com/office/spreadsheetml/2009/9/main" objectType="CheckBox" fmlaLink="$R$26" lockText="1" noThreeD="1"/>
</file>

<file path=xl/ctrlProps/ctrlProp152.xml><?xml version="1.0" encoding="utf-8"?>
<formControlPr xmlns="http://schemas.microsoft.com/office/spreadsheetml/2009/9/main" objectType="CheckBox" fmlaLink="$R$27" lockText="1" noThreeD="1"/>
</file>

<file path=xl/ctrlProps/ctrlProp153.xml><?xml version="1.0" encoding="utf-8"?>
<formControlPr xmlns="http://schemas.microsoft.com/office/spreadsheetml/2009/9/main" objectType="CheckBox" fmlaLink="$R$28" lockText="1" noThreeD="1"/>
</file>

<file path=xl/ctrlProps/ctrlProp154.xml><?xml version="1.0" encoding="utf-8"?>
<formControlPr xmlns="http://schemas.microsoft.com/office/spreadsheetml/2009/9/main" objectType="CheckBox" fmlaLink="$R$29" lockText="1" noThreeD="1"/>
</file>

<file path=xl/ctrlProps/ctrlProp155.xml><?xml version="1.0" encoding="utf-8"?>
<formControlPr xmlns="http://schemas.microsoft.com/office/spreadsheetml/2009/9/main" objectType="CheckBox" fmlaLink="$R$30" lockText="1" noThreeD="1"/>
</file>

<file path=xl/ctrlProps/ctrlProp156.xml><?xml version="1.0" encoding="utf-8"?>
<formControlPr xmlns="http://schemas.microsoft.com/office/spreadsheetml/2009/9/main" objectType="CheckBox" fmlaLink="$I$21" lockText="1" noThreeD="1"/>
</file>

<file path=xl/ctrlProps/ctrlProp157.xml><?xml version="1.0" encoding="utf-8"?>
<formControlPr xmlns="http://schemas.microsoft.com/office/spreadsheetml/2009/9/main" objectType="CheckBox" fmlaLink="$F$31" lockText="1" noThreeD="1"/>
</file>

<file path=xl/ctrlProps/ctrlProp158.xml><?xml version="1.0" encoding="utf-8"?>
<formControlPr xmlns="http://schemas.microsoft.com/office/spreadsheetml/2009/9/main" objectType="CheckBox" fmlaLink="$F$32" lockText="1" noThreeD="1"/>
</file>

<file path=xl/ctrlProps/ctrlProp159.xml><?xml version="1.0" encoding="utf-8"?>
<formControlPr xmlns="http://schemas.microsoft.com/office/spreadsheetml/2009/9/main" objectType="CheckBox" fmlaLink="$G$31" lockText="1" noThreeD="1"/>
</file>

<file path=xl/ctrlProps/ctrlProp16.xml><?xml version="1.0" encoding="utf-8"?>
<formControlPr xmlns="http://schemas.microsoft.com/office/spreadsheetml/2009/9/main" objectType="CheckBox" fmlaLink="$G$22" lockText="1" noThreeD="1"/>
</file>

<file path=xl/ctrlProps/ctrlProp160.xml><?xml version="1.0" encoding="utf-8"?>
<formControlPr xmlns="http://schemas.microsoft.com/office/spreadsheetml/2009/9/main" objectType="CheckBox" fmlaLink="$G$32" lockText="1" noThreeD="1"/>
</file>

<file path=xl/ctrlProps/ctrlProp161.xml><?xml version="1.0" encoding="utf-8"?>
<formControlPr xmlns="http://schemas.microsoft.com/office/spreadsheetml/2009/9/main" objectType="CheckBox" fmlaLink="$H$31" lockText="1" noThreeD="1"/>
</file>

<file path=xl/ctrlProps/ctrlProp162.xml><?xml version="1.0" encoding="utf-8"?>
<formControlPr xmlns="http://schemas.microsoft.com/office/spreadsheetml/2009/9/main" objectType="CheckBox" fmlaLink="$H$32" lockText="1" noThreeD="1"/>
</file>

<file path=xl/ctrlProps/ctrlProp163.xml><?xml version="1.0" encoding="utf-8"?>
<formControlPr xmlns="http://schemas.microsoft.com/office/spreadsheetml/2009/9/main" objectType="CheckBox" fmlaLink="$I$31" lockText="1" noThreeD="1"/>
</file>

<file path=xl/ctrlProps/ctrlProp164.xml><?xml version="1.0" encoding="utf-8"?>
<formControlPr xmlns="http://schemas.microsoft.com/office/spreadsheetml/2009/9/main" objectType="CheckBox" fmlaLink="$I$32" lockText="1" noThreeD="1"/>
</file>

<file path=xl/ctrlProps/ctrlProp165.xml><?xml version="1.0" encoding="utf-8"?>
<formControlPr xmlns="http://schemas.microsoft.com/office/spreadsheetml/2009/9/main" objectType="CheckBox" fmlaLink="$J$31" lockText="1" noThreeD="1"/>
</file>

<file path=xl/ctrlProps/ctrlProp166.xml><?xml version="1.0" encoding="utf-8"?>
<formControlPr xmlns="http://schemas.microsoft.com/office/spreadsheetml/2009/9/main" objectType="CheckBox" fmlaLink="$J$32" lockText="1" noThreeD="1"/>
</file>

<file path=xl/ctrlProps/ctrlProp167.xml><?xml version="1.0" encoding="utf-8"?>
<formControlPr xmlns="http://schemas.microsoft.com/office/spreadsheetml/2009/9/main" objectType="CheckBox" fmlaLink="$K$31" lockText="1" noThreeD="1"/>
</file>

<file path=xl/ctrlProps/ctrlProp168.xml><?xml version="1.0" encoding="utf-8"?>
<formControlPr xmlns="http://schemas.microsoft.com/office/spreadsheetml/2009/9/main" objectType="CheckBox" fmlaLink="$K$32" lockText="1" noThreeD="1"/>
</file>

<file path=xl/ctrlProps/ctrlProp169.xml><?xml version="1.0" encoding="utf-8"?>
<formControlPr xmlns="http://schemas.microsoft.com/office/spreadsheetml/2009/9/main" objectType="CheckBox" fmlaLink="$L$31" lockText="1" noThreeD="1"/>
</file>

<file path=xl/ctrlProps/ctrlProp17.xml><?xml version="1.0" encoding="utf-8"?>
<formControlPr xmlns="http://schemas.microsoft.com/office/spreadsheetml/2009/9/main" objectType="CheckBox" fmlaLink="$G$23" lockText="1" noThreeD="1"/>
</file>

<file path=xl/ctrlProps/ctrlProp170.xml><?xml version="1.0" encoding="utf-8"?>
<formControlPr xmlns="http://schemas.microsoft.com/office/spreadsheetml/2009/9/main" objectType="CheckBox" fmlaLink="$L$32" lockText="1" noThreeD="1"/>
</file>

<file path=xl/ctrlProps/ctrlProp171.xml><?xml version="1.0" encoding="utf-8"?>
<formControlPr xmlns="http://schemas.microsoft.com/office/spreadsheetml/2009/9/main" objectType="CheckBox" fmlaLink="$M$31" lockText="1" noThreeD="1"/>
</file>

<file path=xl/ctrlProps/ctrlProp172.xml><?xml version="1.0" encoding="utf-8"?>
<formControlPr xmlns="http://schemas.microsoft.com/office/spreadsheetml/2009/9/main" objectType="CheckBox" fmlaLink="$M$32" lockText="1" noThreeD="1"/>
</file>

<file path=xl/ctrlProps/ctrlProp173.xml><?xml version="1.0" encoding="utf-8"?>
<formControlPr xmlns="http://schemas.microsoft.com/office/spreadsheetml/2009/9/main" objectType="CheckBox" fmlaLink="$N$31" lockText="1" noThreeD="1"/>
</file>

<file path=xl/ctrlProps/ctrlProp174.xml><?xml version="1.0" encoding="utf-8"?>
<formControlPr xmlns="http://schemas.microsoft.com/office/spreadsheetml/2009/9/main" objectType="CheckBox" fmlaLink="$N$32" lockText="1" noThreeD="1"/>
</file>

<file path=xl/ctrlProps/ctrlProp175.xml><?xml version="1.0" encoding="utf-8"?>
<formControlPr xmlns="http://schemas.microsoft.com/office/spreadsheetml/2009/9/main" objectType="CheckBox" fmlaLink="$O$31" lockText="1" noThreeD="1"/>
</file>

<file path=xl/ctrlProps/ctrlProp176.xml><?xml version="1.0" encoding="utf-8"?>
<formControlPr xmlns="http://schemas.microsoft.com/office/spreadsheetml/2009/9/main" objectType="CheckBox" fmlaLink="$O$32" lockText="1" noThreeD="1"/>
</file>

<file path=xl/ctrlProps/ctrlProp177.xml><?xml version="1.0" encoding="utf-8"?>
<formControlPr xmlns="http://schemas.microsoft.com/office/spreadsheetml/2009/9/main" objectType="CheckBox" fmlaLink="$P$31" lockText="1" noThreeD="1"/>
</file>

<file path=xl/ctrlProps/ctrlProp178.xml><?xml version="1.0" encoding="utf-8"?>
<formControlPr xmlns="http://schemas.microsoft.com/office/spreadsheetml/2009/9/main" objectType="CheckBox" fmlaLink="$P$32" lockText="1" noThreeD="1"/>
</file>

<file path=xl/ctrlProps/ctrlProp179.xml><?xml version="1.0" encoding="utf-8"?>
<formControlPr xmlns="http://schemas.microsoft.com/office/spreadsheetml/2009/9/main" objectType="CheckBox" fmlaLink="$Q$31" lockText="1" noThreeD="1"/>
</file>

<file path=xl/ctrlProps/ctrlProp18.xml><?xml version="1.0" encoding="utf-8"?>
<formControlPr xmlns="http://schemas.microsoft.com/office/spreadsheetml/2009/9/main" objectType="CheckBox" fmlaLink="$G$24" lockText="1" noThreeD="1"/>
</file>

<file path=xl/ctrlProps/ctrlProp180.xml><?xml version="1.0" encoding="utf-8"?>
<formControlPr xmlns="http://schemas.microsoft.com/office/spreadsheetml/2009/9/main" objectType="CheckBox" fmlaLink="$Q$32" lockText="1" noThreeD="1"/>
</file>

<file path=xl/ctrlProps/ctrlProp181.xml><?xml version="1.0" encoding="utf-8"?>
<formControlPr xmlns="http://schemas.microsoft.com/office/spreadsheetml/2009/9/main" objectType="CheckBox" fmlaLink="$R$31" lockText="1" noThreeD="1"/>
</file>

<file path=xl/ctrlProps/ctrlProp182.xml><?xml version="1.0" encoding="utf-8"?>
<formControlPr xmlns="http://schemas.microsoft.com/office/spreadsheetml/2009/9/main" objectType="CheckBox" fmlaLink="$R$32" lockText="1" noThreeD="1"/>
</file>

<file path=xl/ctrlProps/ctrlProp183.xml><?xml version="1.0" encoding="utf-8"?>
<formControlPr xmlns="http://schemas.microsoft.com/office/spreadsheetml/2009/9/main" objectType="CheckBox" fmlaLink="$F$33" lockText="1" noThreeD="1"/>
</file>

<file path=xl/ctrlProps/ctrlProp184.xml><?xml version="1.0" encoding="utf-8"?>
<formControlPr xmlns="http://schemas.microsoft.com/office/spreadsheetml/2009/9/main" objectType="CheckBox" fmlaLink="$F$34" lockText="1" noThreeD="1"/>
</file>

<file path=xl/ctrlProps/ctrlProp185.xml><?xml version="1.0" encoding="utf-8"?>
<formControlPr xmlns="http://schemas.microsoft.com/office/spreadsheetml/2009/9/main" objectType="CheckBox" fmlaLink="$G$33" lockText="1" noThreeD="1"/>
</file>

<file path=xl/ctrlProps/ctrlProp186.xml><?xml version="1.0" encoding="utf-8"?>
<formControlPr xmlns="http://schemas.microsoft.com/office/spreadsheetml/2009/9/main" objectType="CheckBox" fmlaLink="$G$34" lockText="1" noThreeD="1"/>
</file>

<file path=xl/ctrlProps/ctrlProp187.xml><?xml version="1.0" encoding="utf-8"?>
<formControlPr xmlns="http://schemas.microsoft.com/office/spreadsheetml/2009/9/main" objectType="CheckBox" fmlaLink="$H$33" lockText="1" noThreeD="1"/>
</file>

<file path=xl/ctrlProps/ctrlProp188.xml><?xml version="1.0" encoding="utf-8"?>
<formControlPr xmlns="http://schemas.microsoft.com/office/spreadsheetml/2009/9/main" objectType="CheckBox" fmlaLink="$H$34" lockText="1" noThreeD="1"/>
</file>

<file path=xl/ctrlProps/ctrlProp189.xml><?xml version="1.0" encoding="utf-8"?>
<formControlPr xmlns="http://schemas.microsoft.com/office/spreadsheetml/2009/9/main" objectType="CheckBox" fmlaLink="$I$33" lockText="1" noThreeD="1"/>
</file>

<file path=xl/ctrlProps/ctrlProp19.xml><?xml version="1.0" encoding="utf-8"?>
<formControlPr xmlns="http://schemas.microsoft.com/office/spreadsheetml/2009/9/main" objectType="CheckBox" fmlaLink="$G$25" lockText="1" noThreeD="1"/>
</file>

<file path=xl/ctrlProps/ctrlProp190.xml><?xml version="1.0" encoding="utf-8"?>
<formControlPr xmlns="http://schemas.microsoft.com/office/spreadsheetml/2009/9/main" objectType="CheckBox" fmlaLink="$I$34" lockText="1" noThreeD="1"/>
</file>

<file path=xl/ctrlProps/ctrlProp191.xml><?xml version="1.0" encoding="utf-8"?>
<formControlPr xmlns="http://schemas.microsoft.com/office/spreadsheetml/2009/9/main" objectType="CheckBox" fmlaLink="$J$33" lockText="1" noThreeD="1"/>
</file>

<file path=xl/ctrlProps/ctrlProp192.xml><?xml version="1.0" encoding="utf-8"?>
<formControlPr xmlns="http://schemas.microsoft.com/office/spreadsheetml/2009/9/main" objectType="CheckBox" fmlaLink="$J$34" lockText="1" noThreeD="1"/>
</file>

<file path=xl/ctrlProps/ctrlProp193.xml><?xml version="1.0" encoding="utf-8"?>
<formControlPr xmlns="http://schemas.microsoft.com/office/spreadsheetml/2009/9/main" objectType="CheckBox" fmlaLink="$K$33" lockText="1" noThreeD="1"/>
</file>

<file path=xl/ctrlProps/ctrlProp194.xml><?xml version="1.0" encoding="utf-8"?>
<formControlPr xmlns="http://schemas.microsoft.com/office/spreadsheetml/2009/9/main" objectType="CheckBox" fmlaLink="$K$34" lockText="1" noThreeD="1"/>
</file>

<file path=xl/ctrlProps/ctrlProp195.xml><?xml version="1.0" encoding="utf-8"?>
<formControlPr xmlns="http://schemas.microsoft.com/office/spreadsheetml/2009/9/main" objectType="CheckBox" fmlaLink="$L$33" lockText="1" noThreeD="1"/>
</file>

<file path=xl/ctrlProps/ctrlProp196.xml><?xml version="1.0" encoding="utf-8"?>
<formControlPr xmlns="http://schemas.microsoft.com/office/spreadsheetml/2009/9/main" objectType="CheckBox" fmlaLink="$L$34" lockText="1" noThreeD="1"/>
</file>

<file path=xl/ctrlProps/ctrlProp197.xml><?xml version="1.0" encoding="utf-8"?>
<formControlPr xmlns="http://schemas.microsoft.com/office/spreadsheetml/2009/9/main" objectType="CheckBox" fmlaLink="$M$33" lockText="1" noThreeD="1"/>
</file>

<file path=xl/ctrlProps/ctrlProp198.xml><?xml version="1.0" encoding="utf-8"?>
<formControlPr xmlns="http://schemas.microsoft.com/office/spreadsheetml/2009/9/main" objectType="CheckBox" fmlaLink="$M$34" lockText="1" noThreeD="1"/>
</file>

<file path=xl/ctrlProps/ctrlProp199.xml><?xml version="1.0" encoding="utf-8"?>
<formControlPr xmlns="http://schemas.microsoft.com/office/spreadsheetml/2009/9/main" objectType="CheckBox" fmlaLink="$N$33" lockText="1" noThreeD="1"/>
</file>

<file path=xl/ctrlProps/ctrlProp2.xml><?xml version="1.0" encoding="utf-8"?>
<formControlPr xmlns="http://schemas.microsoft.com/office/spreadsheetml/2009/9/main" objectType="CheckBox" fmlaLink="$F$20" lockText="1" noThreeD="1"/>
</file>

<file path=xl/ctrlProps/ctrlProp20.xml><?xml version="1.0" encoding="utf-8"?>
<formControlPr xmlns="http://schemas.microsoft.com/office/spreadsheetml/2009/9/main" objectType="CheckBox" fmlaLink="$G$26" lockText="1" noThreeD="1"/>
</file>

<file path=xl/ctrlProps/ctrlProp200.xml><?xml version="1.0" encoding="utf-8"?>
<formControlPr xmlns="http://schemas.microsoft.com/office/spreadsheetml/2009/9/main" objectType="CheckBox" fmlaLink="$N$34" lockText="1" noThreeD="1"/>
</file>

<file path=xl/ctrlProps/ctrlProp201.xml><?xml version="1.0" encoding="utf-8"?>
<formControlPr xmlns="http://schemas.microsoft.com/office/spreadsheetml/2009/9/main" objectType="CheckBox" fmlaLink="$O$33" lockText="1" noThreeD="1"/>
</file>

<file path=xl/ctrlProps/ctrlProp202.xml><?xml version="1.0" encoding="utf-8"?>
<formControlPr xmlns="http://schemas.microsoft.com/office/spreadsheetml/2009/9/main" objectType="CheckBox" fmlaLink="$O$34" lockText="1" noThreeD="1"/>
</file>

<file path=xl/ctrlProps/ctrlProp203.xml><?xml version="1.0" encoding="utf-8"?>
<formControlPr xmlns="http://schemas.microsoft.com/office/spreadsheetml/2009/9/main" objectType="CheckBox" fmlaLink="$P$33" lockText="1" noThreeD="1"/>
</file>

<file path=xl/ctrlProps/ctrlProp204.xml><?xml version="1.0" encoding="utf-8"?>
<formControlPr xmlns="http://schemas.microsoft.com/office/spreadsheetml/2009/9/main" objectType="CheckBox" fmlaLink="$P$34" lockText="1" noThreeD="1"/>
</file>

<file path=xl/ctrlProps/ctrlProp205.xml><?xml version="1.0" encoding="utf-8"?>
<formControlPr xmlns="http://schemas.microsoft.com/office/spreadsheetml/2009/9/main" objectType="CheckBox" fmlaLink="$Q$33" lockText="1" noThreeD="1"/>
</file>

<file path=xl/ctrlProps/ctrlProp206.xml><?xml version="1.0" encoding="utf-8"?>
<formControlPr xmlns="http://schemas.microsoft.com/office/spreadsheetml/2009/9/main" objectType="CheckBox" fmlaLink="$Q$34" lockText="1" noThreeD="1"/>
</file>

<file path=xl/ctrlProps/ctrlProp207.xml><?xml version="1.0" encoding="utf-8"?>
<formControlPr xmlns="http://schemas.microsoft.com/office/spreadsheetml/2009/9/main" objectType="CheckBox" fmlaLink="$R$33" lockText="1" noThreeD="1"/>
</file>

<file path=xl/ctrlProps/ctrlProp208.xml><?xml version="1.0" encoding="utf-8"?>
<formControlPr xmlns="http://schemas.microsoft.com/office/spreadsheetml/2009/9/main" objectType="CheckBox" fmlaLink="$R$34" lockText="1" noThreeD="1"/>
</file>

<file path=xl/ctrlProps/ctrlProp209.xml><?xml version="1.0" encoding="utf-8"?>
<formControlPr xmlns="http://schemas.microsoft.com/office/spreadsheetml/2009/9/main" objectType="CheckBox" fmlaLink="$F$35" lockText="1" noThreeD="1"/>
</file>

<file path=xl/ctrlProps/ctrlProp21.xml><?xml version="1.0" encoding="utf-8"?>
<formControlPr xmlns="http://schemas.microsoft.com/office/spreadsheetml/2009/9/main" objectType="CheckBox" fmlaLink="$G$27" lockText="1" noThreeD="1"/>
</file>

<file path=xl/ctrlProps/ctrlProp210.xml><?xml version="1.0" encoding="utf-8"?>
<formControlPr xmlns="http://schemas.microsoft.com/office/spreadsheetml/2009/9/main" objectType="CheckBox" fmlaLink="$F$36" lockText="1" noThreeD="1"/>
</file>

<file path=xl/ctrlProps/ctrlProp211.xml><?xml version="1.0" encoding="utf-8"?>
<formControlPr xmlns="http://schemas.microsoft.com/office/spreadsheetml/2009/9/main" objectType="CheckBox" fmlaLink="$G$35" lockText="1" noThreeD="1"/>
</file>

<file path=xl/ctrlProps/ctrlProp212.xml><?xml version="1.0" encoding="utf-8"?>
<formControlPr xmlns="http://schemas.microsoft.com/office/spreadsheetml/2009/9/main" objectType="CheckBox" fmlaLink="$G$36" lockText="1" noThreeD="1"/>
</file>

<file path=xl/ctrlProps/ctrlProp213.xml><?xml version="1.0" encoding="utf-8"?>
<formControlPr xmlns="http://schemas.microsoft.com/office/spreadsheetml/2009/9/main" objectType="CheckBox" fmlaLink="$H$35" lockText="1" noThreeD="1"/>
</file>

<file path=xl/ctrlProps/ctrlProp214.xml><?xml version="1.0" encoding="utf-8"?>
<formControlPr xmlns="http://schemas.microsoft.com/office/spreadsheetml/2009/9/main" objectType="CheckBox" fmlaLink="$H$36" lockText="1" noThreeD="1"/>
</file>

<file path=xl/ctrlProps/ctrlProp215.xml><?xml version="1.0" encoding="utf-8"?>
<formControlPr xmlns="http://schemas.microsoft.com/office/spreadsheetml/2009/9/main" objectType="CheckBox" fmlaLink="$I$35" lockText="1" noThreeD="1"/>
</file>

<file path=xl/ctrlProps/ctrlProp216.xml><?xml version="1.0" encoding="utf-8"?>
<formControlPr xmlns="http://schemas.microsoft.com/office/spreadsheetml/2009/9/main" objectType="CheckBox" fmlaLink="$I$36" lockText="1" noThreeD="1"/>
</file>

<file path=xl/ctrlProps/ctrlProp217.xml><?xml version="1.0" encoding="utf-8"?>
<formControlPr xmlns="http://schemas.microsoft.com/office/spreadsheetml/2009/9/main" objectType="CheckBox" fmlaLink="$J$35" lockText="1" noThreeD="1"/>
</file>

<file path=xl/ctrlProps/ctrlProp218.xml><?xml version="1.0" encoding="utf-8"?>
<formControlPr xmlns="http://schemas.microsoft.com/office/spreadsheetml/2009/9/main" objectType="CheckBox" fmlaLink="$J$36" lockText="1" noThreeD="1"/>
</file>

<file path=xl/ctrlProps/ctrlProp219.xml><?xml version="1.0" encoding="utf-8"?>
<formControlPr xmlns="http://schemas.microsoft.com/office/spreadsheetml/2009/9/main" objectType="CheckBox" fmlaLink="$K$35" lockText="1" noThreeD="1"/>
</file>

<file path=xl/ctrlProps/ctrlProp22.xml><?xml version="1.0" encoding="utf-8"?>
<formControlPr xmlns="http://schemas.microsoft.com/office/spreadsheetml/2009/9/main" objectType="CheckBox" fmlaLink="$G$28" lockText="1" noThreeD="1"/>
</file>

<file path=xl/ctrlProps/ctrlProp220.xml><?xml version="1.0" encoding="utf-8"?>
<formControlPr xmlns="http://schemas.microsoft.com/office/spreadsheetml/2009/9/main" objectType="CheckBox" fmlaLink="$K$36" lockText="1" noThreeD="1"/>
</file>

<file path=xl/ctrlProps/ctrlProp221.xml><?xml version="1.0" encoding="utf-8"?>
<formControlPr xmlns="http://schemas.microsoft.com/office/spreadsheetml/2009/9/main" objectType="CheckBox" fmlaLink="$L$35" lockText="1" noThreeD="1"/>
</file>

<file path=xl/ctrlProps/ctrlProp222.xml><?xml version="1.0" encoding="utf-8"?>
<formControlPr xmlns="http://schemas.microsoft.com/office/spreadsheetml/2009/9/main" objectType="CheckBox" fmlaLink="$L$36" lockText="1" noThreeD="1"/>
</file>

<file path=xl/ctrlProps/ctrlProp223.xml><?xml version="1.0" encoding="utf-8"?>
<formControlPr xmlns="http://schemas.microsoft.com/office/spreadsheetml/2009/9/main" objectType="CheckBox" fmlaLink="$M$35" lockText="1" noThreeD="1"/>
</file>

<file path=xl/ctrlProps/ctrlProp224.xml><?xml version="1.0" encoding="utf-8"?>
<formControlPr xmlns="http://schemas.microsoft.com/office/spreadsheetml/2009/9/main" objectType="CheckBox" fmlaLink="$M$36" lockText="1" noThreeD="1"/>
</file>

<file path=xl/ctrlProps/ctrlProp225.xml><?xml version="1.0" encoding="utf-8"?>
<formControlPr xmlns="http://schemas.microsoft.com/office/spreadsheetml/2009/9/main" objectType="CheckBox" fmlaLink="$N$35" lockText="1" noThreeD="1"/>
</file>

<file path=xl/ctrlProps/ctrlProp226.xml><?xml version="1.0" encoding="utf-8"?>
<formControlPr xmlns="http://schemas.microsoft.com/office/spreadsheetml/2009/9/main" objectType="CheckBox" fmlaLink="$N$36" lockText="1" noThreeD="1"/>
</file>

<file path=xl/ctrlProps/ctrlProp227.xml><?xml version="1.0" encoding="utf-8"?>
<formControlPr xmlns="http://schemas.microsoft.com/office/spreadsheetml/2009/9/main" objectType="CheckBox" fmlaLink="$O$35" lockText="1" noThreeD="1"/>
</file>

<file path=xl/ctrlProps/ctrlProp228.xml><?xml version="1.0" encoding="utf-8"?>
<formControlPr xmlns="http://schemas.microsoft.com/office/spreadsheetml/2009/9/main" objectType="CheckBox" fmlaLink="$O$36" lockText="1" noThreeD="1"/>
</file>

<file path=xl/ctrlProps/ctrlProp229.xml><?xml version="1.0" encoding="utf-8"?>
<formControlPr xmlns="http://schemas.microsoft.com/office/spreadsheetml/2009/9/main" objectType="CheckBox" fmlaLink="$P$35" lockText="1" noThreeD="1"/>
</file>

<file path=xl/ctrlProps/ctrlProp23.xml><?xml version="1.0" encoding="utf-8"?>
<formControlPr xmlns="http://schemas.microsoft.com/office/spreadsheetml/2009/9/main" objectType="CheckBox" fmlaLink="$G$29" lockText="1" noThreeD="1"/>
</file>

<file path=xl/ctrlProps/ctrlProp230.xml><?xml version="1.0" encoding="utf-8"?>
<formControlPr xmlns="http://schemas.microsoft.com/office/spreadsheetml/2009/9/main" objectType="CheckBox" fmlaLink="$P$36" lockText="1" noThreeD="1"/>
</file>

<file path=xl/ctrlProps/ctrlProp231.xml><?xml version="1.0" encoding="utf-8"?>
<formControlPr xmlns="http://schemas.microsoft.com/office/spreadsheetml/2009/9/main" objectType="CheckBox" fmlaLink="$Q$35" lockText="1" noThreeD="1"/>
</file>

<file path=xl/ctrlProps/ctrlProp232.xml><?xml version="1.0" encoding="utf-8"?>
<formControlPr xmlns="http://schemas.microsoft.com/office/spreadsheetml/2009/9/main" objectType="CheckBox" fmlaLink="$Q$36" lockText="1" noThreeD="1"/>
</file>

<file path=xl/ctrlProps/ctrlProp233.xml><?xml version="1.0" encoding="utf-8"?>
<formControlPr xmlns="http://schemas.microsoft.com/office/spreadsheetml/2009/9/main" objectType="CheckBox" fmlaLink="$R$35" lockText="1" noThreeD="1"/>
</file>

<file path=xl/ctrlProps/ctrlProp234.xml><?xml version="1.0" encoding="utf-8"?>
<formControlPr xmlns="http://schemas.microsoft.com/office/spreadsheetml/2009/9/main" objectType="CheckBox" fmlaLink="$R$36" lockText="1" noThreeD="1"/>
</file>

<file path=xl/ctrlProps/ctrlProp235.xml><?xml version="1.0" encoding="utf-8"?>
<formControlPr xmlns="http://schemas.microsoft.com/office/spreadsheetml/2009/9/main" objectType="CheckBox" fmlaLink="$F$37" lockText="1" noThreeD="1"/>
</file>

<file path=xl/ctrlProps/ctrlProp236.xml><?xml version="1.0" encoding="utf-8"?>
<formControlPr xmlns="http://schemas.microsoft.com/office/spreadsheetml/2009/9/main" objectType="CheckBox" fmlaLink="$F$38" lockText="1" noThreeD="1"/>
</file>

<file path=xl/ctrlProps/ctrlProp237.xml><?xml version="1.0" encoding="utf-8"?>
<formControlPr xmlns="http://schemas.microsoft.com/office/spreadsheetml/2009/9/main" objectType="CheckBox" fmlaLink="$G$37" lockText="1" noThreeD="1"/>
</file>

<file path=xl/ctrlProps/ctrlProp238.xml><?xml version="1.0" encoding="utf-8"?>
<formControlPr xmlns="http://schemas.microsoft.com/office/spreadsheetml/2009/9/main" objectType="CheckBox" fmlaLink="$G$38" lockText="1" noThreeD="1"/>
</file>

<file path=xl/ctrlProps/ctrlProp239.xml><?xml version="1.0" encoding="utf-8"?>
<formControlPr xmlns="http://schemas.microsoft.com/office/spreadsheetml/2009/9/main" objectType="CheckBox" fmlaLink="$H$37" lockText="1" noThreeD="1"/>
</file>

<file path=xl/ctrlProps/ctrlProp24.xml><?xml version="1.0" encoding="utf-8"?>
<formControlPr xmlns="http://schemas.microsoft.com/office/spreadsheetml/2009/9/main" objectType="CheckBox" fmlaLink="$G$30" lockText="1" noThreeD="1"/>
</file>

<file path=xl/ctrlProps/ctrlProp240.xml><?xml version="1.0" encoding="utf-8"?>
<formControlPr xmlns="http://schemas.microsoft.com/office/spreadsheetml/2009/9/main" objectType="CheckBox" fmlaLink="$H$38" lockText="1" noThreeD="1"/>
</file>

<file path=xl/ctrlProps/ctrlProp241.xml><?xml version="1.0" encoding="utf-8"?>
<formControlPr xmlns="http://schemas.microsoft.com/office/spreadsheetml/2009/9/main" objectType="CheckBox" fmlaLink="$I$37" lockText="1" noThreeD="1"/>
</file>

<file path=xl/ctrlProps/ctrlProp242.xml><?xml version="1.0" encoding="utf-8"?>
<formControlPr xmlns="http://schemas.microsoft.com/office/spreadsheetml/2009/9/main" objectType="CheckBox" fmlaLink="$I$38" lockText="1" noThreeD="1"/>
</file>

<file path=xl/ctrlProps/ctrlProp243.xml><?xml version="1.0" encoding="utf-8"?>
<formControlPr xmlns="http://schemas.microsoft.com/office/spreadsheetml/2009/9/main" objectType="CheckBox" fmlaLink="$J$37" lockText="1" noThreeD="1"/>
</file>

<file path=xl/ctrlProps/ctrlProp244.xml><?xml version="1.0" encoding="utf-8"?>
<formControlPr xmlns="http://schemas.microsoft.com/office/spreadsheetml/2009/9/main" objectType="CheckBox" fmlaLink="$J$38" lockText="1" noThreeD="1"/>
</file>

<file path=xl/ctrlProps/ctrlProp245.xml><?xml version="1.0" encoding="utf-8"?>
<formControlPr xmlns="http://schemas.microsoft.com/office/spreadsheetml/2009/9/main" objectType="CheckBox" fmlaLink="$K$37" lockText="1" noThreeD="1"/>
</file>

<file path=xl/ctrlProps/ctrlProp246.xml><?xml version="1.0" encoding="utf-8"?>
<formControlPr xmlns="http://schemas.microsoft.com/office/spreadsheetml/2009/9/main" objectType="CheckBox" fmlaLink="$K$38" lockText="1" noThreeD="1"/>
</file>

<file path=xl/ctrlProps/ctrlProp247.xml><?xml version="1.0" encoding="utf-8"?>
<formControlPr xmlns="http://schemas.microsoft.com/office/spreadsheetml/2009/9/main" objectType="CheckBox" fmlaLink="$L$37" lockText="1" noThreeD="1"/>
</file>

<file path=xl/ctrlProps/ctrlProp248.xml><?xml version="1.0" encoding="utf-8"?>
<formControlPr xmlns="http://schemas.microsoft.com/office/spreadsheetml/2009/9/main" objectType="CheckBox" fmlaLink="$L$38" lockText="1" noThreeD="1"/>
</file>

<file path=xl/ctrlProps/ctrlProp249.xml><?xml version="1.0" encoding="utf-8"?>
<formControlPr xmlns="http://schemas.microsoft.com/office/spreadsheetml/2009/9/main" objectType="CheckBox" fmlaLink="$M$37" lockText="1" noThreeD="1"/>
</file>

<file path=xl/ctrlProps/ctrlProp25.xml><?xml version="1.0" encoding="utf-8"?>
<formControlPr xmlns="http://schemas.microsoft.com/office/spreadsheetml/2009/9/main" objectType="CheckBox" fmlaLink="$H$19" lockText="1" noThreeD="1"/>
</file>

<file path=xl/ctrlProps/ctrlProp250.xml><?xml version="1.0" encoding="utf-8"?>
<formControlPr xmlns="http://schemas.microsoft.com/office/spreadsheetml/2009/9/main" objectType="CheckBox" fmlaLink="$M$38" lockText="1" noThreeD="1"/>
</file>

<file path=xl/ctrlProps/ctrlProp251.xml><?xml version="1.0" encoding="utf-8"?>
<formControlPr xmlns="http://schemas.microsoft.com/office/spreadsheetml/2009/9/main" objectType="CheckBox" fmlaLink="$N$37" lockText="1" noThreeD="1"/>
</file>

<file path=xl/ctrlProps/ctrlProp252.xml><?xml version="1.0" encoding="utf-8"?>
<formControlPr xmlns="http://schemas.microsoft.com/office/spreadsheetml/2009/9/main" objectType="CheckBox" fmlaLink="$N$38" lockText="1" noThreeD="1"/>
</file>

<file path=xl/ctrlProps/ctrlProp253.xml><?xml version="1.0" encoding="utf-8"?>
<formControlPr xmlns="http://schemas.microsoft.com/office/spreadsheetml/2009/9/main" objectType="CheckBox" fmlaLink="$O$37" lockText="1" noThreeD="1"/>
</file>

<file path=xl/ctrlProps/ctrlProp254.xml><?xml version="1.0" encoding="utf-8"?>
<formControlPr xmlns="http://schemas.microsoft.com/office/spreadsheetml/2009/9/main" objectType="CheckBox" fmlaLink="$O$38" lockText="1" noThreeD="1"/>
</file>

<file path=xl/ctrlProps/ctrlProp255.xml><?xml version="1.0" encoding="utf-8"?>
<formControlPr xmlns="http://schemas.microsoft.com/office/spreadsheetml/2009/9/main" objectType="CheckBox" fmlaLink="$P$37" lockText="1" noThreeD="1"/>
</file>

<file path=xl/ctrlProps/ctrlProp256.xml><?xml version="1.0" encoding="utf-8"?>
<formControlPr xmlns="http://schemas.microsoft.com/office/spreadsheetml/2009/9/main" objectType="CheckBox" fmlaLink="$P$38" lockText="1" noThreeD="1"/>
</file>

<file path=xl/ctrlProps/ctrlProp257.xml><?xml version="1.0" encoding="utf-8"?>
<formControlPr xmlns="http://schemas.microsoft.com/office/spreadsheetml/2009/9/main" objectType="CheckBox" fmlaLink="$Q$37" lockText="1" noThreeD="1"/>
</file>

<file path=xl/ctrlProps/ctrlProp258.xml><?xml version="1.0" encoding="utf-8"?>
<formControlPr xmlns="http://schemas.microsoft.com/office/spreadsheetml/2009/9/main" objectType="CheckBox" fmlaLink="$Q$38" lockText="1" noThreeD="1"/>
</file>

<file path=xl/ctrlProps/ctrlProp259.xml><?xml version="1.0" encoding="utf-8"?>
<formControlPr xmlns="http://schemas.microsoft.com/office/spreadsheetml/2009/9/main" objectType="CheckBox" fmlaLink="$R$37" lockText="1" noThreeD="1"/>
</file>

<file path=xl/ctrlProps/ctrlProp26.xml><?xml version="1.0" encoding="utf-8"?>
<formControlPr xmlns="http://schemas.microsoft.com/office/spreadsheetml/2009/9/main" objectType="CheckBox" fmlaLink="$H$20" lockText="1" noThreeD="1"/>
</file>

<file path=xl/ctrlProps/ctrlProp260.xml><?xml version="1.0" encoding="utf-8"?>
<formControlPr xmlns="http://schemas.microsoft.com/office/spreadsheetml/2009/9/main" objectType="CheckBox" fmlaLink="$R$38" lockText="1" noThreeD="1"/>
</file>

<file path=xl/ctrlProps/ctrlProp27.xml><?xml version="1.0" encoding="utf-8"?>
<formControlPr xmlns="http://schemas.microsoft.com/office/spreadsheetml/2009/9/main" objectType="CheckBox" fmlaLink="H21" lockText="1" noThreeD="1"/>
</file>

<file path=xl/ctrlProps/ctrlProp28.xml><?xml version="1.0" encoding="utf-8"?>
<formControlPr xmlns="http://schemas.microsoft.com/office/spreadsheetml/2009/9/main" objectType="CheckBox" fmlaLink="$H$22" lockText="1" noThreeD="1"/>
</file>

<file path=xl/ctrlProps/ctrlProp29.xml><?xml version="1.0" encoding="utf-8"?>
<formControlPr xmlns="http://schemas.microsoft.com/office/spreadsheetml/2009/9/main" objectType="CheckBox" fmlaLink="$H$23" lockText="1" noThreeD="1"/>
</file>

<file path=xl/ctrlProps/ctrlProp3.xml><?xml version="1.0" encoding="utf-8"?>
<formControlPr xmlns="http://schemas.microsoft.com/office/spreadsheetml/2009/9/main" objectType="CheckBox" fmlaLink="$F$21" lockText="1" noThreeD="1"/>
</file>

<file path=xl/ctrlProps/ctrlProp30.xml><?xml version="1.0" encoding="utf-8"?>
<formControlPr xmlns="http://schemas.microsoft.com/office/spreadsheetml/2009/9/main" objectType="CheckBox" fmlaLink="$H$24" lockText="1" noThreeD="1"/>
</file>

<file path=xl/ctrlProps/ctrlProp31.xml><?xml version="1.0" encoding="utf-8"?>
<formControlPr xmlns="http://schemas.microsoft.com/office/spreadsheetml/2009/9/main" objectType="CheckBox" fmlaLink="$H$25" lockText="1" noThreeD="1"/>
</file>

<file path=xl/ctrlProps/ctrlProp32.xml><?xml version="1.0" encoding="utf-8"?>
<formControlPr xmlns="http://schemas.microsoft.com/office/spreadsheetml/2009/9/main" objectType="CheckBox" fmlaLink="$H$26" lockText="1" noThreeD="1"/>
</file>

<file path=xl/ctrlProps/ctrlProp33.xml><?xml version="1.0" encoding="utf-8"?>
<formControlPr xmlns="http://schemas.microsoft.com/office/spreadsheetml/2009/9/main" objectType="CheckBox" fmlaLink="$H$27" lockText="1" noThreeD="1"/>
</file>

<file path=xl/ctrlProps/ctrlProp34.xml><?xml version="1.0" encoding="utf-8"?>
<formControlPr xmlns="http://schemas.microsoft.com/office/spreadsheetml/2009/9/main" objectType="CheckBox" fmlaLink="$H$28" lockText="1" noThreeD="1"/>
</file>

<file path=xl/ctrlProps/ctrlProp35.xml><?xml version="1.0" encoding="utf-8"?>
<formControlPr xmlns="http://schemas.microsoft.com/office/spreadsheetml/2009/9/main" objectType="CheckBox" fmlaLink="$H$29" lockText="1" noThreeD="1"/>
</file>

<file path=xl/ctrlProps/ctrlProp36.xml><?xml version="1.0" encoding="utf-8"?>
<formControlPr xmlns="http://schemas.microsoft.com/office/spreadsheetml/2009/9/main" objectType="CheckBox" fmlaLink="$H$30" lockText="1" noThreeD="1"/>
</file>

<file path=xl/ctrlProps/ctrlProp37.xml><?xml version="1.0" encoding="utf-8"?>
<formControlPr xmlns="http://schemas.microsoft.com/office/spreadsheetml/2009/9/main" objectType="CheckBox" fmlaLink="$I$19" lockText="1" noThreeD="1"/>
</file>

<file path=xl/ctrlProps/ctrlProp38.xml><?xml version="1.0" encoding="utf-8"?>
<formControlPr xmlns="http://schemas.microsoft.com/office/spreadsheetml/2009/9/main" objectType="CheckBox" fmlaLink="$I$20" lockText="1" noThreeD="1"/>
</file>

<file path=xl/ctrlProps/ctrlProp39.xml><?xml version="1.0" encoding="utf-8"?>
<formControlPr xmlns="http://schemas.microsoft.com/office/spreadsheetml/2009/9/main" objectType="CheckBox" fmlaLink="$I$22" lockText="1" noThreeD="1"/>
</file>

<file path=xl/ctrlProps/ctrlProp4.xml><?xml version="1.0" encoding="utf-8"?>
<formControlPr xmlns="http://schemas.microsoft.com/office/spreadsheetml/2009/9/main" objectType="CheckBox" fmlaLink="$F$22" lockText="1" noThreeD="1"/>
</file>

<file path=xl/ctrlProps/ctrlProp40.xml><?xml version="1.0" encoding="utf-8"?>
<formControlPr xmlns="http://schemas.microsoft.com/office/spreadsheetml/2009/9/main" objectType="CheckBox" fmlaLink="$I$23" lockText="1" noThreeD="1"/>
</file>

<file path=xl/ctrlProps/ctrlProp41.xml><?xml version="1.0" encoding="utf-8"?>
<formControlPr xmlns="http://schemas.microsoft.com/office/spreadsheetml/2009/9/main" objectType="CheckBox" fmlaLink="$I$24" lockText="1" noThreeD="1"/>
</file>

<file path=xl/ctrlProps/ctrlProp42.xml><?xml version="1.0" encoding="utf-8"?>
<formControlPr xmlns="http://schemas.microsoft.com/office/spreadsheetml/2009/9/main" objectType="CheckBox" fmlaLink="$I$25" lockText="1" noThreeD="1"/>
</file>

<file path=xl/ctrlProps/ctrlProp43.xml><?xml version="1.0" encoding="utf-8"?>
<formControlPr xmlns="http://schemas.microsoft.com/office/spreadsheetml/2009/9/main" objectType="CheckBox" fmlaLink="$I$26" lockText="1" noThreeD="1"/>
</file>

<file path=xl/ctrlProps/ctrlProp44.xml><?xml version="1.0" encoding="utf-8"?>
<formControlPr xmlns="http://schemas.microsoft.com/office/spreadsheetml/2009/9/main" objectType="CheckBox" fmlaLink="$I$27" lockText="1" noThreeD="1"/>
</file>

<file path=xl/ctrlProps/ctrlProp45.xml><?xml version="1.0" encoding="utf-8"?>
<formControlPr xmlns="http://schemas.microsoft.com/office/spreadsheetml/2009/9/main" objectType="CheckBox" fmlaLink="$I$28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I$30" lockText="1" noThreeD="1"/>
</file>

<file path=xl/ctrlProps/ctrlProp48.xml><?xml version="1.0" encoding="utf-8"?>
<formControlPr xmlns="http://schemas.microsoft.com/office/spreadsheetml/2009/9/main" objectType="CheckBox" fmlaLink="$J$19" lockText="1" noThreeD="1"/>
</file>

<file path=xl/ctrlProps/ctrlProp49.xml><?xml version="1.0" encoding="utf-8"?>
<formControlPr xmlns="http://schemas.microsoft.com/office/spreadsheetml/2009/9/main" objectType="CheckBox" fmlaLink="$J$20" lockText="1" noThreeD="1"/>
</file>

<file path=xl/ctrlProps/ctrlProp5.xml><?xml version="1.0" encoding="utf-8"?>
<formControlPr xmlns="http://schemas.microsoft.com/office/spreadsheetml/2009/9/main" objectType="CheckBox" fmlaLink="$F$23" lockText="1" noThreeD="1"/>
</file>

<file path=xl/ctrlProps/ctrlProp50.xml><?xml version="1.0" encoding="utf-8"?>
<formControlPr xmlns="http://schemas.microsoft.com/office/spreadsheetml/2009/9/main" objectType="CheckBox" fmlaLink="$J$21" lockText="1" noThreeD="1"/>
</file>

<file path=xl/ctrlProps/ctrlProp51.xml><?xml version="1.0" encoding="utf-8"?>
<formControlPr xmlns="http://schemas.microsoft.com/office/spreadsheetml/2009/9/main" objectType="CheckBox" fmlaLink="$J$22" lockText="1" noThreeD="1"/>
</file>

<file path=xl/ctrlProps/ctrlProp52.xml><?xml version="1.0" encoding="utf-8"?>
<formControlPr xmlns="http://schemas.microsoft.com/office/spreadsheetml/2009/9/main" objectType="CheckBox" fmlaLink="$J$23" lockText="1" noThreeD="1"/>
</file>

<file path=xl/ctrlProps/ctrlProp53.xml><?xml version="1.0" encoding="utf-8"?>
<formControlPr xmlns="http://schemas.microsoft.com/office/spreadsheetml/2009/9/main" objectType="CheckBox" fmlaLink="$J$24" lockText="1" noThreeD="1"/>
</file>

<file path=xl/ctrlProps/ctrlProp54.xml><?xml version="1.0" encoding="utf-8"?>
<formControlPr xmlns="http://schemas.microsoft.com/office/spreadsheetml/2009/9/main" objectType="CheckBox" fmlaLink="$J$25" lockText="1" noThreeD="1"/>
</file>

<file path=xl/ctrlProps/ctrlProp55.xml><?xml version="1.0" encoding="utf-8"?>
<formControlPr xmlns="http://schemas.microsoft.com/office/spreadsheetml/2009/9/main" objectType="CheckBox" fmlaLink="$J$26" lockText="1" noThreeD="1"/>
</file>

<file path=xl/ctrlProps/ctrlProp56.xml><?xml version="1.0" encoding="utf-8"?>
<formControlPr xmlns="http://schemas.microsoft.com/office/spreadsheetml/2009/9/main" objectType="CheckBox" fmlaLink="$J$27" lockText="1" noThreeD="1"/>
</file>

<file path=xl/ctrlProps/ctrlProp57.xml><?xml version="1.0" encoding="utf-8"?>
<formControlPr xmlns="http://schemas.microsoft.com/office/spreadsheetml/2009/9/main" objectType="CheckBox" fmlaLink="$J$28" lockText="1" noThreeD="1"/>
</file>

<file path=xl/ctrlProps/ctrlProp58.xml><?xml version="1.0" encoding="utf-8"?>
<formControlPr xmlns="http://schemas.microsoft.com/office/spreadsheetml/2009/9/main" objectType="CheckBox" fmlaLink="$J$29" lockText="1" noThreeD="1"/>
</file>

<file path=xl/ctrlProps/ctrlProp59.xml><?xml version="1.0" encoding="utf-8"?>
<formControlPr xmlns="http://schemas.microsoft.com/office/spreadsheetml/2009/9/main" objectType="CheckBox" fmlaLink="$J$30" lockText="1" noThreeD="1"/>
</file>

<file path=xl/ctrlProps/ctrlProp6.xml><?xml version="1.0" encoding="utf-8"?>
<formControlPr xmlns="http://schemas.microsoft.com/office/spreadsheetml/2009/9/main" objectType="CheckBox" fmlaLink="$F$24" lockText="1" noThreeD="1"/>
</file>

<file path=xl/ctrlProps/ctrlProp60.xml><?xml version="1.0" encoding="utf-8"?>
<formControlPr xmlns="http://schemas.microsoft.com/office/spreadsheetml/2009/9/main" objectType="CheckBox" fmlaLink="$K$19" lockText="1" noThreeD="1"/>
</file>

<file path=xl/ctrlProps/ctrlProp61.xml><?xml version="1.0" encoding="utf-8"?>
<formControlPr xmlns="http://schemas.microsoft.com/office/spreadsheetml/2009/9/main" objectType="CheckBox" fmlaLink="$K$20" lockText="1" noThreeD="1"/>
</file>

<file path=xl/ctrlProps/ctrlProp62.xml><?xml version="1.0" encoding="utf-8"?>
<formControlPr xmlns="http://schemas.microsoft.com/office/spreadsheetml/2009/9/main" objectType="CheckBox" fmlaLink="$K$21" lockText="1" noThreeD="1"/>
</file>

<file path=xl/ctrlProps/ctrlProp63.xml><?xml version="1.0" encoding="utf-8"?>
<formControlPr xmlns="http://schemas.microsoft.com/office/spreadsheetml/2009/9/main" objectType="CheckBox" fmlaLink="$K$22" lockText="1" noThreeD="1"/>
</file>

<file path=xl/ctrlProps/ctrlProp64.xml><?xml version="1.0" encoding="utf-8"?>
<formControlPr xmlns="http://schemas.microsoft.com/office/spreadsheetml/2009/9/main" objectType="CheckBox" fmlaLink="$K$23" lockText="1" noThreeD="1"/>
</file>

<file path=xl/ctrlProps/ctrlProp65.xml><?xml version="1.0" encoding="utf-8"?>
<formControlPr xmlns="http://schemas.microsoft.com/office/spreadsheetml/2009/9/main" objectType="CheckBox" fmlaLink="$K$24" lockText="1" noThreeD="1"/>
</file>

<file path=xl/ctrlProps/ctrlProp66.xml><?xml version="1.0" encoding="utf-8"?>
<formControlPr xmlns="http://schemas.microsoft.com/office/spreadsheetml/2009/9/main" objectType="CheckBox" fmlaLink="$K$25" lockText="1" noThreeD="1"/>
</file>

<file path=xl/ctrlProps/ctrlProp67.xml><?xml version="1.0" encoding="utf-8"?>
<formControlPr xmlns="http://schemas.microsoft.com/office/spreadsheetml/2009/9/main" objectType="CheckBox" fmlaLink="$K$26" lockText="1" noThreeD="1"/>
</file>

<file path=xl/ctrlProps/ctrlProp68.xml><?xml version="1.0" encoding="utf-8"?>
<formControlPr xmlns="http://schemas.microsoft.com/office/spreadsheetml/2009/9/main" objectType="CheckBox" fmlaLink="$K$27" lockText="1" noThreeD="1"/>
</file>

<file path=xl/ctrlProps/ctrlProp69.xml><?xml version="1.0" encoding="utf-8"?>
<formControlPr xmlns="http://schemas.microsoft.com/office/spreadsheetml/2009/9/main" objectType="CheckBox" fmlaLink="$K$28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K$29" lockText="1" noThreeD="1"/>
</file>

<file path=xl/ctrlProps/ctrlProp71.xml><?xml version="1.0" encoding="utf-8"?>
<formControlPr xmlns="http://schemas.microsoft.com/office/spreadsheetml/2009/9/main" objectType="CheckBox" fmlaLink="$K$30" lockText="1" noThreeD="1"/>
</file>

<file path=xl/ctrlProps/ctrlProp72.xml><?xml version="1.0" encoding="utf-8"?>
<formControlPr xmlns="http://schemas.microsoft.com/office/spreadsheetml/2009/9/main" objectType="CheckBox" fmlaLink="$L$19" lockText="1" noThreeD="1"/>
</file>

<file path=xl/ctrlProps/ctrlProp73.xml><?xml version="1.0" encoding="utf-8"?>
<formControlPr xmlns="http://schemas.microsoft.com/office/spreadsheetml/2009/9/main" objectType="CheckBox" fmlaLink="$L$20" lockText="1" noThreeD="1"/>
</file>

<file path=xl/ctrlProps/ctrlProp74.xml><?xml version="1.0" encoding="utf-8"?>
<formControlPr xmlns="http://schemas.microsoft.com/office/spreadsheetml/2009/9/main" objectType="CheckBox" fmlaLink="$L$21" lockText="1" noThreeD="1"/>
</file>

<file path=xl/ctrlProps/ctrlProp75.xml><?xml version="1.0" encoding="utf-8"?>
<formControlPr xmlns="http://schemas.microsoft.com/office/spreadsheetml/2009/9/main" objectType="CheckBox" fmlaLink="$L$22" lockText="1" noThreeD="1"/>
</file>

<file path=xl/ctrlProps/ctrlProp76.xml><?xml version="1.0" encoding="utf-8"?>
<formControlPr xmlns="http://schemas.microsoft.com/office/spreadsheetml/2009/9/main" objectType="CheckBox" fmlaLink="$L$23" lockText="1" noThreeD="1"/>
</file>

<file path=xl/ctrlProps/ctrlProp77.xml><?xml version="1.0" encoding="utf-8"?>
<formControlPr xmlns="http://schemas.microsoft.com/office/spreadsheetml/2009/9/main" objectType="CheckBox" fmlaLink="$L$24" lockText="1" noThreeD="1"/>
</file>

<file path=xl/ctrlProps/ctrlProp78.xml><?xml version="1.0" encoding="utf-8"?>
<formControlPr xmlns="http://schemas.microsoft.com/office/spreadsheetml/2009/9/main" objectType="CheckBox" fmlaLink="$L$25" lockText="1" noThreeD="1"/>
</file>

<file path=xl/ctrlProps/ctrlProp79.xml><?xml version="1.0" encoding="utf-8"?>
<formControlPr xmlns="http://schemas.microsoft.com/office/spreadsheetml/2009/9/main" objectType="CheckBox" fmlaLink="$L$26" lockText="1" noThreeD="1"/>
</file>

<file path=xl/ctrlProps/ctrlProp8.xml><?xml version="1.0" encoding="utf-8"?>
<formControlPr xmlns="http://schemas.microsoft.com/office/spreadsheetml/2009/9/main" objectType="CheckBox" fmlaLink="$F$26" lockText="1" noThreeD="1"/>
</file>

<file path=xl/ctrlProps/ctrlProp80.xml><?xml version="1.0" encoding="utf-8"?>
<formControlPr xmlns="http://schemas.microsoft.com/office/spreadsheetml/2009/9/main" objectType="CheckBox" fmlaLink="$L$27" lockText="1" noThreeD="1"/>
</file>

<file path=xl/ctrlProps/ctrlProp81.xml><?xml version="1.0" encoding="utf-8"?>
<formControlPr xmlns="http://schemas.microsoft.com/office/spreadsheetml/2009/9/main" objectType="CheckBox" fmlaLink="$L$28" lockText="1" noThreeD="1"/>
</file>

<file path=xl/ctrlProps/ctrlProp82.xml><?xml version="1.0" encoding="utf-8"?>
<formControlPr xmlns="http://schemas.microsoft.com/office/spreadsheetml/2009/9/main" objectType="CheckBox" fmlaLink="$L$29" lockText="1" noThreeD="1"/>
</file>

<file path=xl/ctrlProps/ctrlProp83.xml><?xml version="1.0" encoding="utf-8"?>
<formControlPr xmlns="http://schemas.microsoft.com/office/spreadsheetml/2009/9/main" objectType="CheckBox" fmlaLink="$L$30" lockText="1" noThreeD="1"/>
</file>

<file path=xl/ctrlProps/ctrlProp84.xml><?xml version="1.0" encoding="utf-8"?>
<formControlPr xmlns="http://schemas.microsoft.com/office/spreadsheetml/2009/9/main" objectType="CheckBox" fmlaLink="$M$19" lockText="1" noThreeD="1"/>
</file>

<file path=xl/ctrlProps/ctrlProp85.xml><?xml version="1.0" encoding="utf-8"?>
<formControlPr xmlns="http://schemas.microsoft.com/office/spreadsheetml/2009/9/main" objectType="CheckBox" fmlaLink="$M$20" lockText="1" noThreeD="1"/>
</file>

<file path=xl/ctrlProps/ctrlProp86.xml><?xml version="1.0" encoding="utf-8"?>
<formControlPr xmlns="http://schemas.microsoft.com/office/spreadsheetml/2009/9/main" objectType="CheckBox" fmlaLink="$M$21" lockText="1" noThreeD="1"/>
</file>

<file path=xl/ctrlProps/ctrlProp87.xml><?xml version="1.0" encoding="utf-8"?>
<formControlPr xmlns="http://schemas.microsoft.com/office/spreadsheetml/2009/9/main" objectType="CheckBox" fmlaLink="$M$22" lockText="1" noThreeD="1"/>
</file>

<file path=xl/ctrlProps/ctrlProp88.xml><?xml version="1.0" encoding="utf-8"?>
<formControlPr xmlns="http://schemas.microsoft.com/office/spreadsheetml/2009/9/main" objectType="CheckBox" fmlaLink="$M$23" lockText="1" noThreeD="1"/>
</file>

<file path=xl/ctrlProps/ctrlProp89.xml><?xml version="1.0" encoding="utf-8"?>
<formControlPr xmlns="http://schemas.microsoft.com/office/spreadsheetml/2009/9/main" objectType="CheckBox" fmlaLink="$M$24" lockText="1" noThreeD="1"/>
</file>

<file path=xl/ctrlProps/ctrlProp9.xml><?xml version="1.0" encoding="utf-8"?>
<formControlPr xmlns="http://schemas.microsoft.com/office/spreadsheetml/2009/9/main" objectType="CheckBox" fmlaLink="$F$27" lockText="1" noThreeD="1"/>
</file>

<file path=xl/ctrlProps/ctrlProp90.xml><?xml version="1.0" encoding="utf-8"?>
<formControlPr xmlns="http://schemas.microsoft.com/office/spreadsheetml/2009/9/main" objectType="CheckBox" fmlaLink="$M$25" lockText="1" noThreeD="1"/>
</file>

<file path=xl/ctrlProps/ctrlProp91.xml><?xml version="1.0" encoding="utf-8"?>
<formControlPr xmlns="http://schemas.microsoft.com/office/spreadsheetml/2009/9/main" objectType="CheckBox" fmlaLink="$M$26" lockText="1" noThreeD="1"/>
</file>

<file path=xl/ctrlProps/ctrlProp92.xml><?xml version="1.0" encoding="utf-8"?>
<formControlPr xmlns="http://schemas.microsoft.com/office/spreadsheetml/2009/9/main" objectType="CheckBox" fmlaLink="$M$27" lockText="1" noThreeD="1"/>
</file>

<file path=xl/ctrlProps/ctrlProp93.xml><?xml version="1.0" encoding="utf-8"?>
<formControlPr xmlns="http://schemas.microsoft.com/office/spreadsheetml/2009/9/main" objectType="CheckBox" fmlaLink="$M$28" lockText="1" noThreeD="1"/>
</file>

<file path=xl/ctrlProps/ctrlProp94.xml><?xml version="1.0" encoding="utf-8"?>
<formControlPr xmlns="http://schemas.microsoft.com/office/spreadsheetml/2009/9/main" objectType="CheckBox" fmlaLink="$M$29" lockText="1" noThreeD="1"/>
</file>

<file path=xl/ctrlProps/ctrlProp95.xml><?xml version="1.0" encoding="utf-8"?>
<formControlPr xmlns="http://schemas.microsoft.com/office/spreadsheetml/2009/9/main" objectType="CheckBox" fmlaLink="$M$30" lockText="1" noThreeD="1"/>
</file>

<file path=xl/ctrlProps/ctrlProp96.xml><?xml version="1.0" encoding="utf-8"?>
<formControlPr xmlns="http://schemas.microsoft.com/office/spreadsheetml/2009/9/main" objectType="CheckBox" fmlaLink="$N$19" lockText="1" noThreeD="1"/>
</file>

<file path=xl/ctrlProps/ctrlProp97.xml><?xml version="1.0" encoding="utf-8"?>
<formControlPr xmlns="http://schemas.microsoft.com/office/spreadsheetml/2009/9/main" objectType="CheckBox" fmlaLink="$N$20" lockText="1" noThreeD="1"/>
</file>

<file path=xl/ctrlProps/ctrlProp98.xml><?xml version="1.0" encoding="utf-8"?>
<formControlPr xmlns="http://schemas.microsoft.com/office/spreadsheetml/2009/9/main" objectType="CheckBox" fmlaLink="$N$21" lockText="1" noThreeD="1"/>
</file>

<file path=xl/ctrlProps/ctrlProp99.xml><?xml version="1.0" encoding="utf-8"?>
<formControlPr xmlns="http://schemas.microsoft.com/office/spreadsheetml/2009/9/main" objectType="CheckBox" fmlaLink="$N$22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13" Type="http://schemas.openxmlformats.org/officeDocument/2006/relationships/hyperlink" Target="#Simulador!A1"/><Relationship Id="rId3" Type="http://schemas.openxmlformats.org/officeDocument/2006/relationships/hyperlink" Target="#'Gastos Hormiga'!A1"/><Relationship Id="rId7" Type="http://schemas.openxmlformats.org/officeDocument/2006/relationships/hyperlink" Target="#Inversiones!A1"/><Relationship Id="rId12" Type="http://schemas.openxmlformats.org/officeDocument/2006/relationships/hyperlink" Target="#'Registro de Facturas'!A1"/><Relationship Id="rId2" Type="http://schemas.openxmlformats.org/officeDocument/2006/relationships/hyperlink" Target="#Presupuesto!A1"/><Relationship Id="rId1" Type="http://schemas.openxmlformats.org/officeDocument/2006/relationships/image" Target="../media/image1.jpeg"/><Relationship Id="rId6" Type="http://schemas.openxmlformats.org/officeDocument/2006/relationships/hyperlink" Target="#Negocios!A1"/><Relationship Id="rId11" Type="http://schemas.openxmlformats.org/officeDocument/2006/relationships/hyperlink" Target="#'Fondos de Ahorro'!A1"/><Relationship Id="rId5" Type="http://schemas.openxmlformats.org/officeDocument/2006/relationships/hyperlink" Target="#'Presupuesto Vs Real'!A1"/><Relationship Id="rId15" Type="http://schemas.openxmlformats.org/officeDocument/2006/relationships/hyperlink" Target="#Resumen!A1"/><Relationship Id="rId10" Type="http://schemas.openxmlformats.org/officeDocument/2006/relationships/image" Target="../media/image4.png"/><Relationship Id="rId4" Type="http://schemas.openxmlformats.org/officeDocument/2006/relationships/hyperlink" Target="#'Gestor de Deudas'!A1"/><Relationship Id="rId9" Type="http://schemas.openxmlformats.org/officeDocument/2006/relationships/image" Target="../media/image3.png"/><Relationship Id="rId14" Type="http://schemas.openxmlformats.org/officeDocument/2006/relationships/hyperlink" Target="#'Simulador IC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Bienvenid@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Bienvenid@'!A1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Bienvenid@'!A1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5.jpeg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ienvenid@'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'Bienvenid@'!A1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Bienvenid@'!A1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Bienvenid@'!A1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Bienvenid@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Bienvenid@'!A1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Bienvenid@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Bienvenid@'!A1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26</xdr:row>
      <xdr:rowOff>0</xdr:rowOff>
    </xdr:to>
    <xdr:pic>
      <xdr:nvPicPr>
        <xdr:cNvPr id="13" name="Imagen 12" descr="Textura de humo rojo sobre fondo neg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44150" cy="511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447675</xdr:colOff>
      <xdr:row>4</xdr:row>
      <xdr:rowOff>180975</xdr:rowOff>
    </xdr:from>
    <xdr:to>
      <xdr:col>2</xdr:col>
      <xdr:colOff>152998</xdr:colOff>
      <xdr:row>6</xdr:row>
      <xdr:rowOff>155219</xdr:rowOff>
    </xdr:to>
    <xdr:grpSp>
      <xdr:nvGrpSpPr>
        <xdr:cNvPr id="4" name="Google Shape;6265;p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14425" y="942975"/>
          <a:ext cx="372073" cy="355244"/>
          <a:chOff x="7390435" y="3680868"/>
          <a:chExt cx="372073" cy="355244"/>
        </a:xfrm>
        <a:solidFill>
          <a:schemeClr val="bg1"/>
        </a:solidFill>
      </xdr:grpSpPr>
      <xdr:sp macro="" textlink="">
        <xdr:nvSpPr>
          <xdr:cNvPr id="5" name="Google Shape;6266;p4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390435" y="3744950"/>
            <a:ext cx="294178" cy="291162"/>
          </a:xfrm>
          <a:custGeom>
            <a:avLst/>
            <a:gdLst/>
            <a:ahLst/>
            <a:cxnLst/>
            <a:rect l="l" t="t" r="r" b="b"/>
            <a:pathLst>
              <a:path w="9264" h="9169" extrusionOk="0">
                <a:moveTo>
                  <a:pt x="4668" y="0"/>
                </a:moveTo>
                <a:cubicBezTo>
                  <a:pt x="3441" y="0"/>
                  <a:pt x="2287" y="477"/>
                  <a:pt x="1417" y="1334"/>
                </a:cubicBezTo>
                <a:cubicBezTo>
                  <a:pt x="1358" y="1393"/>
                  <a:pt x="1358" y="1501"/>
                  <a:pt x="1417" y="1572"/>
                </a:cubicBezTo>
                <a:cubicBezTo>
                  <a:pt x="1447" y="1602"/>
                  <a:pt x="1489" y="1617"/>
                  <a:pt x="1532" y="1617"/>
                </a:cubicBezTo>
                <a:cubicBezTo>
                  <a:pt x="1575" y="1617"/>
                  <a:pt x="1620" y="1602"/>
                  <a:pt x="1655" y="1572"/>
                </a:cubicBezTo>
                <a:cubicBezTo>
                  <a:pt x="2465" y="774"/>
                  <a:pt x="3537" y="322"/>
                  <a:pt x="4668" y="322"/>
                </a:cubicBezTo>
                <a:cubicBezTo>
                  <a:pt x="5799" y="322"/>
                  <a:pt x="6870" y="774"/>
                  <a:pt x="7668" y="1572"/>
                </a:cubicBezTo>
                <a:cubicBezTo>
                  <a:pt x="8478" y="2382"/>
                  <a:pt x="8918" y="3453"/>
                  <a:pt x="8918" y="4584"/>
                </a:cubicBezTo>
                <a:cubicBezTo>
                  <a:pt x="8918" y="5715"/>
                  <a:pt x="8478" y="6787"/>
                  <a:pt x="7668" y="7585"/>
                </a:cubicBezTo>
                <a:cubicBezTo>
                  <a:pt x="6841" y="8412"/>
                  <a:pt x="5751" y="8826"/>
                  <a:pt x="4662" y="8826"/>
                </a:cubicBezTo>
                <a:cubicBezTo>
                  <a:pt x="3572" y="8826"/>
                  <a:pt x="2483" y="8412"/>
                  <a:pt x="1655" y="7585"/>
                </a:cubicBezTo>
                <a:cubicBezTo>
                  <a:pt x="953" y="6882"/>
                  <a:pt x="524" y="5965"/>
                  <a:pt x="441" y="4977"/>
                </a:cubicBezTo>
                <a:cubicBezTo>
                  <a:pt x="346" y="4013"/>
                  <a:pt x="596" y="3037"/>
                  <a:pt x="1132" y="2227"/>
                </a:cubicBezTo>
                <a:cubicBezTo>
                  <a:pt x="1179" y="2155"/>
                  <a:pt x="1167" y="2048"/>
                  <a:pt x="1096" y="1989"/>
                </a:cubicBezTo>
                <a:cubicBezTo>
                  <a:pt x="1066" y="1972"/>
                  <a:pt x="1035" y="1964"/>
                  <a:pt x="1005" y="1964"/>
                </a:cubicBezTo>
                <a:cubicBezTo>
                  <a:pt x="950" y="1964"/>
                  <a:pt x="896" y="1990"/>
                  <a:pt x="858" y="2036"/>
                </a:cubicBezTo>
                <a:cubicBezTo>
                  <a:pt x="274" y="2894"/>
                  <a:pt x="1" y="3953"/>
                  <a:pt x="108" y="5013"/>
                </a:cubicBezTo>
                <a:cubicBezTo>
                  <a:pt x="215" y="6073"/>
                  <a:pt x="679" y="7085"/>
                  <a:pt x="1429" y="7823"/>
                </a:cubicBezTo>
                <a:cubicBezTo>
                  <a:pt x="2322" y="8716"/>
                  <a:pt x="3501" y="9168"/>
                  <a:pt x="4680" y="9168"/>
                </a:cubicBezTo>
                <a:cubicBezTo>
                  <a:pt x="5858" y="9168"/>
                  <a:pt x="7025" y="8716"/>
                  <a:pt x="7918" y="7823"/>
                </a:cubicBezTo>
                <a:cubicBezTo>
                  <a:pt x="8787" y="6966"/>
                  <a:pt x="9264" y="5799"/>
                  <a:pt x="9264" y="4584"/>
                </a:cubicBezTo>
                <a:cubicBezTo>
                  <a:pt x="9264" y="3358"/>
                  <a:pt x="8787" y="2203"/>
                  <a:pt x="7906" y="1334"/>
                </a:cubicBezTo>
                <a:cubicBezTo>
                  <a:pt x="7049" y="477"/>
                  <a:pt x="5882" y="0"/>
                  <a:pt x="4668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6" name="Google Shape;6267;p4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7408948" y="3772259"/>
            <a:ext cx="259407" cy="236257"/>
          </a:xfrm>
          <a:custGeom>
            <a:avLst/>
            <a:gdLst/>
            <a:ahLst/>
            <a:cxnLst/>
            <a:rect l="l" t="t" r="r" b="b"/>
            <a:pathLst>
              <a:path w="8169" h="7440" extrusionOk="0">
                <a:moveTo>
                  <a:pt x="4085" y="319"/>
                </a:moveTo>
                <a:cubicBezTo>
                  <a:pt x="4942" y="319"/>
                  <a:pt x="5823" y="653"/>
                  <a:pt x="6478" y="1319"/>
                </a:cubicBezTo>
                <a:cubicBezTo>
                  <a:pt x="7800" y="2653"/>
                  <a:pt x="7800" y="4796"/>
                  <a:pt x="6478" y="6117"/>
                </a:cubicBezTo>
                <a:cubicBezTo>
                  <a:pt x="5817" y="6778"/>
                  <a:pt x="4951" y="7109"/>
                  <a:pt x="4083" y="7109"/>
                </a:cubicBezTo>
                <a:cubicBezTo>
                  <a:pt x="3216" y="7109"/>
                  <a:pt x="2346" y="6778"/>
                  <a:pt x="1680" y="6117"/>
                </a:cubicBezTo>
                <a:cubicBezTo>
                  <a:pt x="358" y="4796"/>
                  <a:pt x="358" y="2653"/>
                  <a:pt x="1680" y="1319"/>
                </a:cubicBezTo>
                <a:cubicBezTo>
                  <a:pt x="2335" y="664"/>
                  <a:pt x="3216" y="319"/>
                  <a:pt x="4085" y="319"/>
                </a:cubicBezTo>
                <a:close/>
                <a:moveTo>
                  <a:pt x="4088" y="1"/>
                </a:moveTo>
                <a:cubicBezTo>
                  <a:pt x="3132" y="1"/>
                  <a:pt x="2174" y="361"/>
                  <a:pt x="1442" y="1081"/>
                </a:cubicBezTo>
                <a:cubicBezTo>
                  <a:pt x="1" y="2534"/>
                  <a:pt x="1" y="4891"/>
                  <a:pt x="1442" y="6356"/>
                </a:cubicBezTo>
                <a:cubicBezTo>
                  <a:pt x="2180" y="7082"/>
                  <a:pt x="3120" y="7439"/>
                  <a:pt x="4085" y="7439"/>
                </a:cubicBezTo>
                <a:cubicBezTo>
                  <a:pt x="5037" y="7439"/>
                  <a:pt x="5978" y="7082"/>
                  <a:pt x="6716" y="6356"/>
                </a:cubicBezTo>
                <a:cubicBezTo>
                  <a:pt x="8169" y="4891"/>
                  <a:pt x="8169" y="2546"/>
                  <a:pt x="6716" y="1081"/>
                </a:cubicBezTo>
                <a:cubicBezTo>
                  <a:pt x="5996" y="361"/>
                  <a:pt x="5043" y="1"/>
                  <a:pt x="4088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7" name="Google Shape;6268;p4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487986" y="3680868"/>
            <a:ext cx="274522" cy="259565"/>
          </a:xfrm>
          <a:custGeom>
            <a:avLst/>
            <a:gdLst/>
            <a:ahLst/>
            <a:cxnLst/>
            <a:rect l="l" t="t" r="r" b="b"/>
            <a:pathLst>
              <a:path w="8645" h="8174" extrusionOk="0">
                <a:moveTo>
                  <a:pt x="3614" y="0"/>
                </a:moveTo>
                <a:cubicBezTo>
                  <a:pt x="2438" y="0"/>
                  <a:pt x="1262" y="447"/>
                  <a:pt x="369" y="1340"/>
                </a:cubicBezTo>
                <a:cubicBezTo>
                  <a:pt x="262" y="1447"/>
                  <a:pt x="167" y="1566"/>
                  <a:pt x="60" y="1685"/>
                </a:cubicBezTo>
                <a:cubicBezTo>
                  <a:pt x="0" y="1756"/>
                  <a:pt x="12" y="1864"/>
                  <a:pt x="84" y="1923"/>
                </a:cubicBezTo>
                <a:cubicBezTo>
                  <a:pt x="118" y="1948"/>
                  <a:pt x="155" y="1960"/>
                  <a:pt x="191" y="1960"/>
                </a:cubicBezTo>
                <a:cubicBezTo>
                  <a:pt x="240" y="1960"/>
                  <a:pt x="287" y="1936"/>
                  <a:pt x="322" y="1887"/>
                </a:cubicBezTo>
                <a:cubicBezTo>
                  <a:pt x="417" y="1792"/>
                  <a:pt x="500" y="1685"/>
                  <a:pt x="608" y="1578"/>
                </a:cubicBezTo>
                <a:cubicBezTo>
                  <a:pt x="1435" y="750"/>
                  <a:pt x="2524" y="337"/>
                  <a:pt x="3614" y="337"/>
                </a:cubicBezTo>
                <a:cubicBezTo>
                  <a:pt x="4703" y="337"/>
                  <a:pt x="5793" y="750"/>
                  <a:pt x="6620" y="1578"/>
                </a:cubicBezTo>
                <a:cubicBezTo>
                  <a:pt x="8275" y="3233"/>
                  <a:pt x="8275" y="5936"/>
                  <a:pt x="6620" y="7591"/>
                </a:cubicBezTo>
                <a:cubicBezTo>
                  <a:pt x="6513" y="7698"/>
                  <a:pt x="6418" y="7781"/>
                  <a:pt x="6311" y="7876"/>
                </a:cubicBezTo>
                <a:cubicBezTo>
                  <a:pt x="6239" y="7936"/>
                  <a:pt x="6215" y="8043"/>
                  <a:pt x="6275" y="8114"/>
                </a:cubicBezTo>
                <a:cubicBezTo>
                  <a:pt x="6311" y="8162"/>
                  <a:pt x="6358" y="8174"/>
                  <a:pt x="6418" y="8174"/>
                </a:cubicBezTo>
                <a:cubicBezTo>
                  <a:pt x="6454" y="8174"/>
                  <a:pt x="6489" y="8162"/>
                  <a:pt x="6513" y="8126"/>
                </a:cubicBezTo>
                <a:cubicBezTo>
                  <a:pt x="6632" y="8043"/>
                  <a:pt x="6751" y="7936"/>
                  <a:pt x="6858" y="7817"/>
                </a:cubicBezTo>
                <a:cubicBezTo>
                  <a:pt x="8644" y="6031"/>
                  <a:pt x="8644" y="3126"/>
                  <a:pt x="6858" y="1340"/>
                </a:cubicBezTo>
                <a:cubicBezTo>
                  <a:pt x="5965" y="447"/>
                  <a:pt x="4790" y="0"/>
                  <a:pt x="3614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8" name="Google Shape;6269;p4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7691758" y="3789502"/>
            <a:ext cx="34073" cy="102918"/>
          </a:xfrm>
          <a:custGeom>
            <a:avLst/>
            <a:gdLst/>
            <a:ahLst/>
            <a:cxnLst/>
            <a:rect l="l" t="t" r="r" b="b"/>
            <a:pathLst>
              <a:path w="1073" h="3241" extrusionOk="0">
                <a:moveTo>
                  <a:pt x="589" y="1"/>
                </a:moveTo>
                <a:cubicBezTo>
                  <a:pt x="580" y="1"/>
                  <a:pt x="570" y="1"/>
                  <a:pt x="560" y="2"/>
                </a:cubicBezTo>
                <a:cubicBezTo>
                  <a:pt x="477" y="38"/>
                  <a:pt x="429" y="121"/>
                  <a:pt x="441" y="217"/>
                </a:cubicBezTo>
                <a:cubicBezTo>
                  <a:pt x="715" y="1157"/>
                  <a:pt x="560" y="2145"/>
                  <a:pt x="37" y="2967"/>
                </a:cubicBezTo>
                <a:cubicBezTo>
                  <a:pt x="1" y="3038"/>
                  <a:pt x="13" y="3146"/>
                  <a:pt x="84" y="3205"/>
                </a:cubicBezTo>
                <a:cubicBezTo>
                  <a:pt x="120" y="3217"/>
                  <a:pt x="144" y="3241"/>
                  <a:pt x="167" y="3241"/>
                </a:cubicBezTo>
                <a:cubicBezTo>
                  <a:pt x="239" y="3241"/>
                  <a:pt x="275" y="3205"/>
                  <a:pt x="310" y="3158"/>
                </a:cubicBezTo>
                <a:cubicBezTo>
                  <a:pt x="906" y="2265"/>
                  <a:pt x="1072" y="1169"/>
                  <a:pt x="775" y="121"/>
                </a:cubicBezTo>
                <a:cubicBezTo>
                  <a:pt x="743" y="47"/>
                  <a:pt x="672" y="1"/>
                  <a:pt x="589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9" name="Google Shape;6270;p4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7536000" y="3708082"/>
            <a:ext cx="173192" cy="72052"/>
          </a:xfrm>
          <a:custGeom>
            <a:avLst/>
            <a:gdLst/>
            <a:ahLst/>
            <a:cxnLst/>
            <a:rect l="l" t="t" r="r" b="b"/>
            <a:pathLst>
              <a:path w="5454" h="2269" extrusionOk="0">
                <a:moveTo>
                  <a:pt x="2121" y="0"/>
                </a:moveTo>
                <a:cubicBezTo>
                  <a:pt x="1410" y="0"/>
                  <a:pt x="707" y="204"/>
                  <a:pt x="108" y="590"/>
                </a:cubicBezTo>
                <a:cubicBezTo>
                  <a:pt x="36" y="638"/>
                  <a:pt x="0" y="733"/>
                  <a:pt x="60" y="828"/>
                </a:cubicBezTo>
                <a:cubicBezTo>
                  <a:pt x="91" y="874"/>
                  <a:pt x="147" y="906"/>
                  <a:pt x="205" y="906"/>
                </a:cubicBezTo>
                <a:cubicBezTo>
                  <a:pt x="237" y="906"/>
                  <a:pt x="269" y="897"/>
                  <a:pt x="298" y="876"/>
                </a:cubicBezTo>
                <a:cubicBezTo>
                  <a:pt x="841" y="534"/>
                  <a:pt x="1478" y="344"/>
                  <a:pt x="2123" y="344"/>
                </a:cubicBezTo>
                <a:cubicBezTo>
                  <a:pt x="2241" y="344"/>
                  <a:pt x="2359" y="351"/>
                  <a:pt x="2477" y="364"/>
                </a:cubicBezTo>
                <a:cubicBezTo>
                  <a:pt x="3251" y="435"/>
                  <a:pt x="3977" y="792"/>
                  <a:pt x="4513" y="1328"/>
                </a:cubicBezTo>
                <a:cubicBezTo>
                  <a:pt x="4763" y="1590"/>
                  <a:pt x="4977" y="1864"/>
                  <a:pt x="5120" y="2185"/>
                </a:cubicBezTo>
                <a:cubicBezTo>
                  <a:pt x="5156" y="2245"/>
                  <a:pt x="5215" y="2269"/>
                  <a:pt x="5275" y="2269"/>
                </a:cubicBezTo>
                <a:cubicBezTo>
                  <a:pt x="5299" y="2269"/>
                  <a:pt x="5323" y="2269"/>
                  <a:pt x="5346" y="2257"/>
                </a:cubicBezTo>
                <a:cubicBezTo>
                  <a:pt x="5418" y="2197"/>
                  <a:pt x="5453" y="2102"/>
                  <a:pt x="5406" y="2019"/>
                </a:cubicBezTo>
                <a:cubicBezTo>
                  <a:pt x="5227" y="1673"/>
                  <a:pt x="5001" y="1364"/>
                  <a:pt x="4739" y="1102"/>
                </a:cubicBezTo>
                <a:cubicBezTo>
                  <a:pt x="4144" y="507"/>
                  <a:pt x="3334" y="114"/>
                  <a:pt x="2489" y="18"/>
                </a:cubicBezTo>
                <a:cubicBezTo>
                  <a:pt x="2366" y="6"/>
                  <a:pt x="2243" y="0"/>
                  <a:pt x="2121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10" name="Google Shape;6271;p4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7501228" y="3819415"/>
            <a:ext cx="75640" cy="141437"/>
          </a:xfrm>
          <a:custGeom>
            <a:avLst/>
            <a:gdLst/>
            <a:ahLst/>
            <a:cxnLst/>
            <a:rect l="l" t="t" r="r" b="b"/>
            <a:pathLst>
              <a:path w="2382" h="4454" extrusionOk="0">
                <a:moveTo>
                  <a:pt x="1012" y="692"/>
                </a:moveTo>
                <a:lnTo>
                  <a:pt x="1012" y="2061"/>
                </a:lnTo>
                <a:cubicBezTo>
                  <a:pt x="607" y="2001"/>
                  <a:pt x="310" y="1715"/>
                  <a:pt x="310" y="1370"/>
                </a:cubicBezTo>
                <a:cubicBezTo>
                  <a:pt x="310" y="1025"/>
                  <a:pt x="607" y="763"/>
                  <a:pt x="1012" y="692"/>
                </a:cubicBezTo>
                <a:close/>
                <a:moveTo>
                  <a:pt x="1357" y="2418"/>
                </a:moveTo>
                <a:cubicBezTo>
                  <a:pt x="1750" y="2477"/>
                  <a:pt x="2048" y="2751"/>
                  <a:pt x="2048" y="3097"/>
                </a:cubicBezTo>
                <a:cubicBezTo>
                  <a:pt x="2048" y="3430"/>
                  <a:pt x="1738" y="3704"/>
                  <a:pt x="1357" y="3763"/>
                </a:cubicBezTo>
                <a:lnTo>
                  <a:pt x="1357" y="2418"/>
                </a:lnTo>
                <a:close/>
                <a:moveTo>
                  <a:pt x="1191" y="1"/>
                </a:moveTo>
                <a:cubicBezTo>
                  <a:pt x="1095" y="1"/>
                  <a:pt x="1024" y="72"/>
                  <a:pt x="1024" y="168"/>
                </a:cubicBezTo>
                <a:lnTo>
                  <a:pt x="1024" y="358"/>
                </a:lnTo>
                <a:cubicBezTo>
                  <a:pt x="441" y="430"/>
                  <a:pt x="0" y="870"/>
                  <a:pt x="0" y="1370"/>
                </a:cubicBezTo>
                <a:cubicBezTo>
                  <a:pt x="0" y="1882"/>
                  <a:pt x="441" y="2323"/>
                  <a:pt x="1024" y="2382"/>
                </a:cubicBezTo>
                <a:lnTo>
                  <a:pt x="1024" y="3763"/>
                </a:lnTo>
                <a:cubicBezTo>
                  <a:pt x="619" y="3704"/>
                  <a:pt x="322" y="3430"/>
                  <a:pt x="322" y="3085"/>
                </a:cubicBezTo>
                <a:cubicBezTo>
                  <a:pt x="322" y="2989"/>
                  <a:pt x="250" y="2918"/>
                  <a:pt x="167" y="2918"/>
                </a:cubicBezTo>
                <a:cubicBezTo>
                  <a:pt x="71" y="2918"/>
                  <a:pt x="0" y="2989"/>
                  <a:pt x="0" y="3085"/>
                </a:cubicBezTo>
                <a:cubicBezTo>
                  <a:pt x="0" y="3609"/>
                  <a:pt x="441" y="4037"/>
                  <a:pt x="1024" y="4097"/>
                </a:cubicBezTo>
                <a:lnTo>
                  <a:pt x="1024" y="4287"/>
                </a:lnTo>
                <a:cubicBezTo>
                  <a:pt x="1024" y="4371"/>
                  <a:pt x="1095" y="4454"/>
                  <a:pt x="1191" y="4454"/>
                </a:cubicBezTo>
                <a:cubicBezTo>
                  <a:pt x="1274" y="4454"/>
                  <a:pt x="1357" y="4371"/>
                  <a:pt x="1357" y="4287"/>
                </a:cubicBezTo>
                <a:lnTo>
                  <a:pt x="1357" y="4097"/>
                </a:lnTo>
                <a:cubicBezTo>
                  <a:pt x="1929" y="4025"/>
                  <a:pt x="2381" y="3585"/>
                  <a:pt x="2381" y="3085"/>
                </a:cubicBezTo>
                <a:cubicBezTo>
                  <a:pt x="2381" y="2573"/>
                  <a:pt x="1929" y="2144"/>
                  <a:pt x="1357" y="2073"/>
                </a:cubicBezTo>
                <a:lnTo>
                  <a:pt x="1357" y="692"/>
                </a:lnTo>
                <a:cubicBezTo>
                  <a:pt x="1750" y="751"/>
                  <a:pt x="2048" y="1025"/>
                  <a:pt x="2048" y="1370"/>
                </a:cubicBezTo>
                <a:cubicBezTo>
                  <a:pt x="2048" y="1465"/>
                  <a:pt x="2131" y="1537"/>
                  <a:pt x="2215" y="1537"/>
                </a:cubicBezTo>
                <a:cubicBezTo>
                  <a:pt x="2298" y="1537"/>
                  <a:pt x="2381" y="1465"/>
                  <a:pt x="2381" y="1370"/>
                </a:cubicBezTo>
                <a:cubicBezTo>
                  <a:pt x="2381" y="846"/>
                  <a:pt x="1929" y="418"/>
                  <a:pt x="1345" y="358"/>
                </a:cubicBezTo>
                <a:lnTo>
                  <a:pt x="1345" y="168"/>
                </a:lnTo>
                <a:cubicBezTo>
                  <a:pt x="1345" y="72"/>
                  <a:pt x="1274" y="1"/>
                  <a:pt x="1191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  <xdr:twoCellAnchor>
    <xdr:from>
      <xdr:col>2</xdr:col>
      <xdr:colOff>552450</xdr:colOff>
      <xdr:row>1</xdr:row>
      <xdr:rowOff>152400</xdr:rowOff>
    </xdr:from>
    <xdr:to>
      <xdr:col>5</xdr:col>
      <xdr:colOff>104776</xdr:colOff>
      <xdr:row>4</xdr:row>
      <xdr:rowOff>9525</xdr:rowOff>
    </xdr:to>
    <xdr:sp macro="" textlink="">
      <xdr:nvSpPr>
        <xdr:cNvPr id="15" name="Rectángulo: esquinas redondeada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885950" y="342900"/>
          <a:ext cx="1552576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>
              <a:solidFill>
                <a:schemeClr val="lt1"/>
              </a:solidFill>
              <a:latin typeface="+mn-lt"/>
              <a:ea typeface="+mn-ea"/>
              <a:cs typeface="+mn-cs"/>
            </a:rPr>
            <a:t>Presupuesto Anual</a:t>
          </a:r>
        </a:p>
      </xdr:txBody>
    </xdr:sp>
    <xdr:clientData/>
  </xdr:twoCellAnchor>
  <xdr:twoCellAnchor>
    <xdr:from>
      <xdr:col>11</xdr:col>
      <xdr:colOff>228600</xdr:colOff>
      <xdr:row>5</xdr:row>
      <xdr:rowOff>95250</xdr:rowOff>
    </xdr:from>
    <xdr:to>
      <xdr:col>13</xdr:col>
      <xdr:colOff>504825</xdr:colOff>
      <xdr:row>7</xdr:row>
      <xdr:rowOff>142875</xdr:rowOff>
    </xdr:to>
    <xdr:sp macro="" textlink="">
      <xdr:nvSpPr>
        <xdr:cNvPr id="16" name="Rectángulo: esquinas redondeadas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562850" y="1047750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600" b="1">
              <a:solidFill>
                <a:schemeClr val="lt1"/>
              </a:solidFill>
              <a:latin typeface="+mn-lt"/>
              <a:ea typeface="+mn-ea"/>
              <a:cs typeface="+mn-cs"/>
            </a:rPr>
            <a:t>Gastos Hormiga</a:t>
          </a:r>
        </a:p>
      </xdr:txBody>
    </xdr:sp>
    <xdr:clientData/>
  </xdr:twoCellAnchor>
  <xdr:twoCellAnchor>
    <xdr:from>
      <xdr:col>2</xdr:col>
      <xdr:colOff>514350</xdr:colOff>
      <xdr:row>12</xdr:row>
      <xdr:rowOff>85725</xdr:rowOff>
    </xdr:from>
    <xdr:to>
      <xdr:col>5</xdr:col>
      <xdr:colOff>123825</xdr:colOff>
      <xdr:row>14</xdr:row>
      <xdr:rowOff>133350</xdr:rowOff>
    </xdr:to>
    <xdr:sp macro="" textlink="">
      <xdr:nvSpPr>
        <xdr:cNvPr id="17" name="Rectángulo: esquinas redondeadas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47850" y="2371725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600" b="1">
              <a:solidFill>
                <a:schemeClr val="lt1"/>
              </a:solidFill>
              <a:latin typeface="+mn-lt"/>
              <a:ea typeface="+mn-ea"/>
              <a:cs typeface="+mn-cs"/>
            </a:rPr>
            <a:t>Gestor Deudas</a:t>
          </a:r>
        </a:p>
      </xdr:txBody>
    </xdr:sp>
    <xdr:clientData/>
  </xdr:twoCellAnchor>
  <xdr:twoCellAnchor>
    <xdr:from>
      <xdr:col>5</xdr:col>
      <xdr:colOff>447675</xdr:colOff>
      <xdr:row>1</xdr:row>
      <xdr:rowOff>142875</xdr:rowOff>
    </xdr:from>
    <xdr:to>
      <xdr:col>8</xdr:col>
      <xdr:colOff>57150</xdr:colOff>
      <xdr:row>4</xdr:row>
      <xdr:rowOff>0</xdr:rowOff>
    </xdr:to>
    <xdr:sp macro="" textlink="">
      <xdr:nvSpPr>
        <xdr:cNvPr id="18" name="Rectángulo: esquinas redondeada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781425" y="333375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400" b="1">
              <a:solidFill>
                <a:schemeClr val="lt1"/>
              </a:solidFill>
              <a:latin typeface="+mn-lt"/>
              <a:ea typeface="+mn-ea"/>
              <a:cs typeface="+mn-cs"/>
            </a:rPr>
            <a:t>Cierre</a:t>
          </a:r>
          <a:r>
            <a:rPr lang="es-CO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Real</a:t>
          </a:r>
          <a:endParaRPr lang="es-CO" sz="14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257175</xdr:colOff>
      <xdr:row>9</xdr:row>
      <xdr:rowOff>19050</xdr:rowOff>
    </xdr:from>
    <xdr:to>
      <xdr:col>13</xdr:col>
      <xdr:colOff>533400</xdr:colOff>
      <xdr:row>11</xdr:row>
      <xdr:rowOff>66675</xdr:rowOff>
    </xdr:to>
    <xdr:sp macro="" textlink="">
      <xdr:nvSpPr>
        <xdr:cNvPr id="19" name="Rectángulo: esquinas redondeadas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591425" y="1733550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600" b="1">
              <a:solidFill>
                <a:schemeClr val="lt1"/>
              </a:solidFill>
              <a:latin typeface="+mn-lt"/>
              <a:ea typeface="+mn-ea"/>
              <a:cs typeface="+mn-cs"/>
            </a:rPr>
            <a:t>Negocios</a:t>
          </a:r>
        </a:p>
      </xdr:txBody>
    </xdr:sp>
    <xdr:clientData/>
  </xdr:twoCellAnchor>
  <xdr:twoCellAnchor>
    <xdr:from>
      <xdr:col>11</xdr:col>
      <xdr:colOff>228600</xdr:colOff>
      <xdr:row>12</xdr:row>
      <xdr:rowOff>114300</xdr:rowOff>
    </xdr:from>
    <xdr:to>
      <xdr:col>13</xdr:col>
      <xdr:colOff>504825</xdr:colOff>
      <xdr:row>14</xdr:row>
      <xdr:rowOff>161925</xdr:rowOff>
    </xdr:to>
    <xdr:sp macro="" textlink="">
      <xdr:nvSpPr>
        <xdr:cNvPr id="20" name="Rectángulo: esquinas redondeadas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562850" y="2400300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600" b="1">
              <a:solidFill>
                <a:schemeClr val="lt1"/>
              </a:solidFill>
              <a:latin typeface="+mn-lt"/>
              <a:ea typeface="+mn-ea"/>
              <a:cs typeface="+mn-cs"/>
            </a:rPr>
            <a:t>Inversiones</a:t>
          </a:r>
        </a:p>
      </xdr:txBody>
    </xdr:sp>
    <xdr:clientData/>
  </xdr:twoCellAnchor>
  <xdr:twoCellAnchor>
    <xdr:from>
      <xdr:col>1</xdr:col>
      <xdr:colOff>504825</xdr:colOff>
      <xdr:row>12</xdr:row>
      <xdr:rowOff>152400</xdr:rowOff>
    </xdr:from>
    <xdr:to>
      <xdr:col>2</xdr:col>
      <xdr:colOff>196144</xdr:colOff>
      <xdr:row>14</xdr:row>
      <xdr:rowOff>89395</xdr:rowOff>
    </xdr:to>
    <xdr:grpSp>
      <xdr:nvGrpSpPr>
        <xdr:cNvPr id="21" name="Google Shape;6247;p4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1171575" y="2438400"/>
          <a:ext cx="358069" cy="317995"/>
          <a:chOff x="3584280" y="3699191"/>
          <a:chExt cx="358069" cy="317995"/>
        </a:xfrm>
        <a:solidFill>
          <a:schemeClr val="bg1"/>
        </a:solidFill>
      </xdr:grpSpPr>
      <xdr:sp macro="" textlink="">
        <xdr:nvSpPr>
          <xdr:cNvPr id="22" name="Google Shape;6248;p4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584280" y="3699191"/>
            <a:ext cx="358069" cy="317995"/>
          </a:xfrm>
          <a:custGeom>
            <a:avLst/>
            <a:gdLst/>
            <a:ahLst/>
            <a:cxnLst/>
            <a:rect l="l" t="t" r="r" b="b"/>
            <a:pathLst>
              <a:path w="11276" h="10014" extrusionOk="0">
                <a:moveTo>
                  <a:pt x="5644" y="1"/>
                </a:moveTo>
                <a:cubicBezTo>
                  <a:pt x="5203" y="1"/>
                  <a:pt x="4810" y="227"/>
                  <a:pt x="4596" y="620"/>
                </a:cubicBezTo>
                <a:lnTo>
                  <a:pt x="822" y="7168"/>
                </a:lnTo>
                <a:cubicBezTo>
                  <a:pt x="774" y="7240"/>
                  <a:pt x="798" y="7347"/>
                  <a:pt x="881" y="7395"/>
                </a:cubicBezTo>
                <a:cubicBezTo>
                  <a:pt x="903" y="7406"/>
                  <a:pt x="929" y="7411"/>
                  <a:pt x="955" y="7411"/>
                </a:cubicBezTo>
                <a:cubicBezTo>
                  <a:pt x="1012" y="7411"/>
                  <a:pt x="1071" y="7384"/>
                  <a:pt x="1096" y="7335"/>
                </a:cubicBezTo>
                <a:lnTo>
                  <a:pt x="4882" y="787"/>
                </a:lnTo>
                <a:cubicBezTo>
                  <a:pt x="5049" y="513"/>
                  <a:pt x="5322" y="346"/>
                  <a:pt x="5644" y="346"/>
                </a:cubicBezTo>
                <a:cubicBezTo>
                  <a:pt x="5953" y="346"/>
                  <a:pt x="6239" y="513"/>
                  <a:pt x="6394" y="787"/>
                </a:cubicBezTo>
                <a:lnTo>
                  <a:pt x="10775" y="8359"/>
                </a:lnTo>
                <a:cubicBezTo>
                  <a:pt x="10942" y="8621"/>
                  <a:pt x="10942" y="8954"/>
                  <a:pt x="10775" y="9240"/>
                </a:cubicBezTo>
                <a:cubicBezTo>
                  <a:pt x="10609" y="9502"/>
                  <a:pt x="10323" y="9669"/>
                  <a:pt x="10013" y="9669"/>
                </a:cubicBezTo>
                <a:lnTo>
                  <a:pt x="1262" y="9669"/>
                </a:lnTo>
                <a:cubicBezTo>
                  <a:pt x="953" y="9669"/>
                  <a:pt x="667" y="9502"/>
                  <a:pt x="500" y="9240"/>
                </a:cubicBezTo>
                <a:cubicBezTo>
                  <a:pt x="346" y="8966"/>
                  <a:pt x="346" y="8645"/>
                  <a:pt x="500" y="8359"/>
                </a:cubicBezTo>
                <a:lnTo>
                  <a:pt x="774" y="7895"/>
                </a:lnTo>
                <a:cubicBezTo>
                  <a:pt x="822" y="7823"/>
                  <a:pt x="786" y="7716"/>
                  <a:pt x="715" y="7668"/>
                </a:cubicBezTo>
                <a:cubicBezTo>
                  <a:pt x="693" y="7657"/>
                  <a:pt x="667" y="7652"/>
                  <a:pt x="641" y="7652"/>
                </a:cubicBezTo>
                <a:cubicBezTo>
                  <a:pt x="583" y="7652"/>
                  <a:pt x="521" y="7679"/>
                  <a:pt x="488" y="7728"/>
                </a:cubicBezTo>
                <a:lnTo>
                  <a:pt x="227" y="8192"/>
                </a:lnTo>
                <a:cubicBezTo>
                  <a:pt x="0" y="8561"/>
                  <a:pt x="0" y="9026"/>
                  <a:pt x="227" y="9395"/>
                </a:cubicBezTo>
                <a:cubicBezTo>
                  <a:pt x="441" y="9776"/>
                  <a:pt x="834" y="10014"/>
                  <a:pt x="1262" y="10014"/>
                </a:cubicBezTo>
                <a:lnTo>
                  <a:pt x="10013" y="10014"/>
                </a:lnTo>
                <a:cubicBezTo>
                  <a:pt x="10442" y="10014"/>
                  <a:pt x="10847" y="9788"/>
                  <a:pt x="11061" y="9395"/>
                </a:cubicBezTo>
                <a:cubicBezTo>
                  <a:pt x="11276" y="9026"/>
                  <a:pt x="11276" y="8585"/>
                  <a:pt x="11061" y="8192"/>
                </a:cubicBezTo>
                <a:lnTo>
                  <a:pt x="6680" y="620"/>
                </a:lnTo>
                <a:cubicBezTo>
                  <a:pt x="6453" y="251"/>
                  <a:pt x="6072" y="1"/>
                  <a:pt x="5644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23" name="Google Shape;6249;p4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3613400" y="3727167"/>
            <a:ext cx="299831" cy="261661"/>
          </a:xfrm>
          <a:custGeom>
            <a:avLst/>
            <a:gdLst/>
            <a:ahLst/>
            <a:cxnLst/>
            <a:rect l="l" t="t" r="r" b="b"/>
            <a:pathLst>
              <a:path w="9442" h="8240" extrusionOk="0">
                <a:moveTo>
                  <a:pt x="4727" y="358"/>
                </a:moveTo>
                <a:lnTo>
                  <a:pt x="9085" y="7907"/>
                </a:lnTo>
                <a:lnTo>
                  <a:pt x="381" y="7907"/>
                </a:lnTo>
                <a:lnTo>
                  <a:pt x="4727" y="358"/>
                </a:lnTo>
                <a:close/>
                <a:moveTo>
                  <a:pt x="4727" y="1"/>
                </a:moveTo>
                <a:cubicBezTo>
                  <a:pt x="4608" y="1"/>
                  <a:pt x="4501" y="60"/>
                  <a:pt x="4441" y="168"/>
                </a:cubicBezTo>
                <a:lnTo>
                  <a:pt x="60" y="7740"/>
                </a:lnTo>
                <a:cubicBezTo>
                  <a:pt x="0" y="7847"/>
                  <a:pt x="0" y="7966"/>
                  <a:pt x="60" y="8073"/>
                </a:cubicBezTo>
                <a:cubicBezTo>
                  <a:pt x="119" y="8192"/>
                  <a:pt x="226" y="8240"/>
                  <a:pt x="345" y="8240"/>
                </a:cubicBezTo>
                <a:lnTo>
                  <a:pt x="9096" y="8240"/>
                </a:lnTo>
                <a:cubicBezTo>
                  <a:pt x="9216" y="8240"/>
                  <a:pt x="9323" y="8180"/>
                  <a:pt x="9382" y="8073"/>
                </a:cubicBezTo>
                <a:cubicBezTo>
                  <a:pt x="9442" y="7966"/>
                  <a:pt x="9442" y="7847"/>
                  <a:pt x="9382" y="7740"/>
                </a:cubicBezTo>
                <a:lnTo>
                  <a:pt x="5001" y="168"/>
                </a:lnTo>
                <a:cubicBezTo>
                  <a:pt x="4941" y="60"/>
                  <a:pt x="4846" y="1"/>
                  <a:pt x="4727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24" name="Google Shape;6250;p4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3735879" y="3910171"/>
            <a:ext cx="54873" cy="54841"/>
          </a:xfrm>
          <a:custGeom>
            <a:avLst/>
            <a:gdLst/>
            <a:ahLst/>
            <a:cxnLst/>
            <a:rect l="l" t="t" r="r" b="b"/>
            <a:pathLst>
              <a:path w="1728" h="1727" extrusionOk="0">
                <a:moveTo>
                  <a:pt x="870" y="322"/>
                </a:moveTo>
                <a:cubicBezTo>
                  <a:pt x="1168" y="322"/>
                  <a:pt x="1406" y="572"/>
                  <a:pt x="1406" y="870"/>
                </a:cubicBezTo>
                <a:cubicBezTo>
                  <a:pt x="1406" y="1167"/>
                  <a:pt x="1168" y="1405"/>
                  <a:pt x="870" y="1405"/>
                </a:cubicBezTo>
                <a:cubicBezTo>
                  <a:pt x="572" y="1405"/>
                  <a:pt x="334" y="1167"/>
                  <a:pt x="334" y="870"/>
                </a:cubicBezTo>
                <a:cubicBezTo>
                  <a:pt x="334" y="572"/>
                  <a:pt x="572" y="322"/>
                  <a:pt x="870" y="322"/>
                </a:cubicBezTo>
                <a:close/>
                <a:moveTo>
                  <a:pt x="870" y="0"/>
                </a:moveTo>
                <a:cubicBezTo>
                  <a:pt x="394" y="0"/>
                  <a:pt x="1" y="393"/>
                  <a:pt x="1" y="870"/>
                </a:cubicBezTo>
                <a:cubicBezTo>
                  <a:pt x="1" y="1346"/>
                  <a:pt x="394" y="1727"/>
                  <a:pt x="870" y="1727"/>
                </a:cubicBezTo>
                <a:cubicBezTo>
                  <a:pt x="1346" y="1727"/>
                  <a:pt x="1727" y="1334"/>
                  <a:pt x="1727" y="870"/>
                </a:cubicBezTo>
                <a:cubicBezTo>
                  <a:pt x="1727" y="393"/>
                  <a:pt x="1346" y="0"/>
                  <a:pt x="870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25" name="Google Shape;6251;p43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3738896" y="3788422"/>
            <a:ext cx="49188" cy="114604"/>
          </a:xfrm>
          <a:custGeom>
            <a:avLst/>
            <a:gdLst/>
            <a:ahLst/>
            <a:cxnLst/>
            <a:rect l="l" t="t" r="r" b="b"/>
            <a:pathLst>
              <a:path w="1549" h="3609" extrusionOk="0">
                <a:moveTo>
                  <a:pt x="572" y="1"/>
                </a:moveTo>
                <a:cubicBezTo>
                  <a:pt x="263" y="1"/>
                  <a:pt x="1" y="251"/>
                  <a:pt x="1" y="572"/>
                </a:cubicBezTo>
                <a:lnTo>
                  <a:pt x="1" y="3037"/>
                </a:lnTo>
                <a:cubicBezTo>
                  <a:pt x="1" y="3346"/>
                  <a:pt x="263" y="3608"/>
                  <a:pt x="572" y="3608"/>
                </a:cubicBezTo>
                <a:lnTo>
                  <a:pt x="965" y="3608"/>
                </a:lnTo>
                <a:cubicBezTo>
                  <a:pt x="1275" y="3608"/>
                  <a:pt x="1549" y="3358"/>
                  <a:pt x="1549" y="3037"/>
                </a:cubicBezTo>
                <a:lnTo>
                  <a:pt x="1549" y="1560"/>
                </a:lnTo>
                <a:cubicBezTo>
                  <a:pt x="1549" y="1465"/>
                  <a:pt x="1465" y="1394"/>
                  <a:pt x="1382" y="1394"/>
                </a:cubicBezTo>
                <a:cubicBezTo>
                  <a:pt x="1287" y="1394"/>
                  <a:pt x="1215" y="1465"/>
                  <a:pt x="1215" y="1560"/>
                </a:cubicBezTo>
                <a:lnTo>
                  <a:pt x="1215" y="3037"/>
                </a:lnTo>
                <a:cubicBezTo>
                  <a:pt x="1215" y="3168"/>
                  <a:pt x="1108" y="3275"/>
                  <a:pt x="977" y="3275"/>
                </a:cubicBezTo>
                <a:lnTo>
                  <a:pt x="584" y="3275"/>
                </a:lnTo>
                <a:cubicBezTo>
                  <a:pt x="453" y="3275"/>
                  <a:pt x="346" y="3168"/>
                  <a:pt x="346" y="3037"/>
                </a:cubicBezTo>
                <a:lnTo>
                  <a:pt x="346" y="572"/>
                </a:lnTo>
                <a:cubicBezTo>
                  <a:pt x="346" y="441"/>
                  <a:pt x="453" y="334"/>
                  <a:pt x="584" y="334"/>
                </a:cubicBezTo>
                <a:lnTo>
                  <a:pt x="977" y="334"/>
                </a:lnTo>
                <a:cubicBezTo>
                  <a:pt x="1108" y="334"/>
                  <a:pt x="1215" y="441"/>
                  <a:pt x="1215" y="572"/>
                </a:cubicBezTo>
                <a:lnTo>
                  <a:pt x="1215" y="906"/>
                </a:lnTo>
                <a:cubicBezTo>
                  <a:pt x="1215" y="989"/>
                  <a:pt x="1287" y="1072"/>
                  <a:pt x="1382" y="1072"/>
                </a:cubicBezTo>
                <a:cubicBezTo>
                  <a:pt x="1465" y="1072"/>
                  <a:pt x="1549" y="989"/>
                  <a:pt x="1549" y="906"/>
                </a:cubicBezTo>
                <a:lnTo>
                  <a:pt x="1549" y="572"/>
                </a:lnTo>
                <a:cubicBezTo>
                  <a:pt x="1549" y="263"/>
                  <a:pt x="1287" y="1"/>
                  <a:pt x="965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  <xdr:twoCellAnchor>
    <xdr:from>
      <xdr:col>13</xdr:col>
      <xdr:colOff>647700</xdr:colOff>
      <xdr:row>5</xdr:row>
      <xdr:rowOff>38100</xdr:rowOff>
    </xdr:from>
    <xdr:to>
      <xdr:col>14</xdr:col>
      <xdr:colOff>39406</xdr:colOff>
      <xdr:row>7</xdr:row>
      <xdr:rowOff>21235</xdr:rowOff>
    </xdr:to>
    <xdr:sp macro="" textlink="">
      <xdr:nvSpPr>
        <xdr:cNvPr id="26" name="Google Shape;6208;p4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315450" y="990600"/>
          <a:ext cx="229906" cy="364135"/>
        </a:xfrm>
        <a:custGeom>
          <a:avLst/>
          <a:gdLst/>
          <a:ahLst/>
          <a:cxnLst/>
          <a:rect l="l" t="t" r="r" b="b"/>
          <a:pathLst>
            <a:path w="7240" h="11467" extrusionOk="0">
              <a:moveTo>
                <a:pt x="1048" y="346"/>
              </a:moveTo>
              <a:cubicBezTo>
                <a:pt x="1156" y="346"/>
                <a:pt x="1239" y="441"/>
                <a:pt x="1239" y="537"/>
              </a:cubicBezTo>
              <a:cubicBezTo>
                <a:pt x="1239" y="644"/>
                <a:pt x="1156" y="727"/>
                <a:pt x="1048" y="727"/>
              </a:cubicBezTo>
              <a:cubicBezTo>
                <a:pt x="941" y="727"/>
                <a:pt x="858" y="644"/>
                <a:pt x="858" y="537"/>
              </a:cubicBezTo>
              <a:cubicBezTo>
                <a:pt x="858" y="429"/>
                <a:pt x="941" y="346"/>
                <a:pt x="1048" y="346"/>
              </a:cubicBezTo>
              <a:close/>
              <a:moveTo>
                <a:pt x="3549" y="1203"/>
              </a:moveTo>
              <a:lnTo>
                <a:pt x="3906" y="1453"/>
              </a:lnTo>
              <a:lnTo>
                <a:pt x="3549" y="1453"/>
              </a:lnTo>
              <a:lnTo>
                <a:pt x="3549" y="1203"/>
              </a:lnTo>
              <a:close/>
              <a:moveTo>
                <a:pt x="6883" y="1060"/>
              </a:moveTo>
              <a:lnTo>
                <a:pt x="6883" y="1072"/>
              </a:lnTo>
              <a:lnTo>
                <a:pt x="6097" y="2799"/>
              </a:lnTo>
              <a:cubicBezTo>
                <a:pt x="6085" y="2846"/>
                <a:pt x="6085" y="2894"/>
                <a:pt x="6097" y="2942"/>
              </a:cubicBezTo>
              <a:lnTo>
                <a:pt x="6883" y="4680"/>
              </a:lnTo>
              <a:lnTo>
                <a:pt x="4620" y="4680"/>
              </a:lnTo>
              <a:lnTo>
                <a:pt x="4620" y="1608"/>
              </a:lnTo>
              <a:cubicBezTo>
                <a:pt x="4620" y="1549"/>
                <a:pt x="4597" y="1501"/>
                <a:pt x="4549" y="1477"/>
              </a:cubicBezTo>
              <a:lnTo>
                <a:pt x="3942" y="1060"/>
              </a:lnTo>
              <a:close/>
              <a:moveTo>
                <a:pt x="6883" y="4680"/>
              </a:moveTo>
              <a:cubicBezTo>
                <a:pt x="6883" y="4686"/>
                <a:pt x="6880" y="4689"/>
                <a:pt x="6878" y="4689"/>
              </a:cubicBezTo>
              <a:cubicBezTo>
                <a:pt x="6877" y="4689"/>
                <a:pt x="6877" y="4686"/>
                <a:pt x="6883" y="4680"/>
              </a:cubicBezTo>
              <a:close/>
              <a:moveTo>
                <a:pt x="4299" y="1787"/>
              </a:moveTo>
              <a:lnTo>
                <a:pt x="4299" y="5394"/>
              </a:lnTo>
              <a:lnTo>
                <a:pt x="1941" y="5406"/>
              </a:lnTo>
              <a:lnTo>
                <a:pt x="1941" y="2692"/>
              </a:lnTo>
              <a:cubicBezTo>
                <a:pt x="1941" y="2608"/>
                <a:pt x="1870" y="2537"/>
                <a:pt x="1787" y="2537"/>
              </a:cubicBezTo>
              <a:cubicBezTo>
                <a:pt x="1691" y="2537"/>
                <a:pt x="1620" y="2608"/>
                <a:pt x="1620" y="2692"/>
              </a:cubicBezTo>
              <a:lnTo>
                <a:pt x="1620" y="5406"/>
              </a:lnTo>
              <a:lnTo>
                <a:pt x="1227" y="5406"/>
              </a:lnTo>
              <a:lnTo>
                <a:pt x="1227" y="1787"/>
              </a:lnTo>
              <a:lnTo>
                <a:pt x="1620" y="1787"/>
              </a:lnTo>
              <a:lnTo>
                <a:pt x="1620" y="1989"/>
              </a:lnTo>
              <a:cubicBezTo>
                <a:pt x="1620" y="2072"/>
                <a:pt x="1691" y="2144"/>
                <a:pt x="1787" y="2144"/>
              </a:cubicBezTo>
              <a:cubicBezTo>
                <a:pt x="1870" y="2144"/>
                <a:pt x="1941" y="2072"/>
                <a:pt x="1941" y="1989"/>
              </a:cubicBezTo>
              <a:lnTo>
                <a:pt x="1941" y="1787"/>
              </a:lnTo>
              <a:close/>
              <a:moveTo>
                <a:pt x="1584" y="10764"/>
              </a:moveTo>
              <a:cubicBezTo>
                <a:pt x="1691" y="10764"/>
                <a:pt x="1787" y="10859"/>
                <a:pt x="1787" y="10954"/>
              </a:cubicBezTo>
              <a:lnTo>
                <a:pt x="1787" y="11145"/>
              </a:lnTo>
              <a:lnTo>
                <a:pt x="322" y="11145"/>
              </a:lnTo>
              <a:lnTo>
                <a:pt x="322" y="10954"/>
              </a:lnTo>
              <a:cubicBezTo>
                <a:pt x="322" y="10847"/>
                <a:pt x="417" y="10764"/>
                <a:pt x="513" y="10764"/>
              </a:cubicBezTo>
              <a:close/>
              <a:moveTo>
                <a:pt x="1048" y="1"/>
              </a:moveTo>
              <a:cubicBezTo>
                <a:pt x="775" y="1"/>
                <a:pt x="536" y="239"/>
                <a:pt x="536" y="525"/>
              </a:cubicBezTo>
              <a:cubicBezTo>
                <a:pt x="536" y="763"/>
                <a:pt x="679" y="953"/>
                <a:pt x="894" y="1037"/>
              </a:cubicBezTo>
              <a:lnTo>
                <a:pt x="894" y="10419"/>
              </a:lnTo>
              <a:lnTo>
                <a:pt x="513" y="10419"/>
              </a:lnTo>
              <a:cubicBezTo>
                <a:pt x="215" y="10419"/>
                <a:pt x="1" y="10657"/>
                <a:pt x="1" y="10943"/>
              </a:cubicBezTo>
              <a:lnTo>
                <a:pt x="1" y="11300"/>
              </a:lnTo>
              <a:cubicBezTo>
                <a:pt x="1" y="11395"/>
                <a:pt x="72" y="11466"/>
                <a:pt x="155" y="11466"/>
              </a:cubicBezTo>
              <a:lnTo>
                <a:pt x="1965" y="11466"/>
              </a:lnTo>
              <a:cubicBezTo>
                <a:pt x="2049" y="11466"/>
                <a:pt x="2120" y="11395"/>
                <a:pt x="2120" y="11300"/>
              </a:cubicBezTo>
              <a:lnTo>
                <a:pt x="2120" y="10943"/>
              </a:lnTo>
              <a:cubicBezTo>
                <a:pt x="2120" y="10645"/>
                <a:pt x="1882" y="10419"/>
                <a:pt x="1608" y="10419"/>
              </a:cubicBezTo>
              <a:lnTo>
                <a:pt x="1227" y="10419"/>
              </a:lnTo>
              <a:lnTo>
                <a:pt x="1227" y="5740"/>
              </a:lnTo>
              <a:lnTo>
                <a:pt x="4299" y="5740"/>
              </a:lnTo>
              <a:cubicBezTo>
                <a:pt x="4489" y="5740"/>
                <a:pt x="4632" y="5585"/>
                <a:pt x="4632" y="5394"/>
              </a:cubicBezTo>
              <a:lnTo>
                <a:pt x="4632" y="5025"/>
              </a:lnTo>
              <a:lnTo>
                <a:pt x="6883" y="5025"/>
              </a:lnTo>
              <a:cubicBezTo>
                <a:pt x="7002" y="5025"/>
                <a:pt x="7109" y="4966"/>
                <a:pt x="7180" y="4859"/>
              </a:cubicBezTo>
              <a:cubicBezTo>
                <a:pt x="7228" y="4763"/>
                <a:pt x="7240" y="4632"/>
                <a:pt x="7180" y="4525"/>
              </a:cubicBezTo>
              <a:lnTo>
                <a:pt x="6442" y="2882"/>
              </a:lnTo>
              <a:lnTo>
                <a:pt x="7180" y="1227"/>
              </a:lnTo>
              <a:cubicBezTo>
                <a:pt x="7228" y="1120"/>
                <a:pt x="7228" y="989"/>
                <a:pt x="7156" y="894"/>
              </a:cubicBezTo>
              <a:cubicBezTo>
                <a:pt x="7097" y="787"/>
                <a:pt x="6978" y="727"/>
                <a:pt x="6859" y="727"/>
              </a:cubicBezTo>
              <a:lnTo>
                <a:pt x="3358" y="727"/>
              </a:lnTo>
              <a:cubicBezTo>
                <a:pt x="3275" y="727"/>
                <a:pt x="3192" y="810"/>
                <a:pt x="3192" y="894"/>
              </a:cubicBezTo>
              <a:lnTo>
                <a:pt x="3192" y="1453"/>
              </a:lnTo>
              <a:lnTo>
                <a:pt x="1215" y="1453"/>
              </a:lnTo>
              <a:lnTo>
                <a:pt x="1215" y="1037"/>
              </a:lnTo>
              <a:cubicBezTo>
                <a:pt x="1429" y="953"/>
                <a:pt x="1572" y="763"/>
                <a:pt x="1572" y="525"/>
              </a:cubicBezTo>
              <a:cubicBezTo>
                <a:pt x="1572" y="227"/>
                <a:pt x="1334" y="1"/>
                <a:pt x="1048" y="1"/>
              </a:cubicBezTo>
              <a:close/>
            </a:path>
          </a:pathLst>
        </a:custGeom>
        <a:solidFill>
          <a:schemeClr val="bg1"/>
        </a:solidFill>
        <a:ln>
          <a:solidFill>
            <a:schemeClr val="bg1"/>
          </a:solidFill>
        </a:ln>
      </xdr:spPr>
      <xdr:txBody>
        <a:bodyPr spcFirstLastPara="1" wrap="square" lIns="91425" tIns="91425" rIns="91425" bIns="91425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/>
        </a:p>
      </xdr:txBody>
    </xdr:sp>
    <xdr:clientData/>
  </xdr:twoCellAnchor>
  <xdr:twoCellAnchor>
    <xdr:from>
      <xdr:col>13</xdr:col>
      <xdr:colOff>590550</xdr:colOff>
      <xdr:row>8</xdr:row>
      <xdr:rowOff>152400</xdr:rowOff>
    </xdr:from>
    <xdr:to>
      <xdr:col>14</xdr:col>
      <xdr:colOff>96415</xdr:colOff>
      <xdr:row>10</xdr:row>
      <xdr:rowOff>140044</xdr:rowOff>
    </xdr:to>
    <xdr:grpSp>
      <xdr:nvGrpSpPr>
        <xdr:cNvPr id="27" name="Google Shape;6301;p4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9258300" y="1676400"/>
          <a:ext cx="344065" cy="368644"/>
          <a:chOff x="4149138" y="4121151"/>
          <a:chExt cx="344065" cy="368644"/>
        </a:xfrm>
        <a:solidFill>
          <a:schemeClr val="bg1"/>
        </a:solidFill>
      </xdr:grpSpPr>
      <xdr:sp macro="" textlink="">
        <xdr:nvSpPr>
          <xdr:cNvPr id="28" name="Google Shape;6302;p43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4205853" y="4182724"/>
            <a:ext cx="225746" cy="307071"/>
          </a:xfrm>
          <a:custGeom>
            <a:avLst/>
            <a:gdLst/>
            <a:ahLst/>
            <a:cxnLst/>
            <a:rect l="l" t="t" r="r" b="b"/>
            <a:pathLst>
              <a:path w="7109" h="9670" extrusionOk="0">
                <a:moveTo>
                  <a:pt x="3643" y="359"/>
                </a:moveTo>
                <a:cubicBezTo>
                  <a:pt x="4417" y="359"/>
                  <a:pt x="5132" y="645"/>
                  <a:pt x="5703" y="1157"/>
                </a:cubicBezTo>
                <a:cubicBezTo>
                  <a:pt x="6358" y="1752"/>
                  <a:pt x="6751" y="2597"/>
                  <a:pt x="6751" y="3478"/>
                </a:cubicBezTo>
                <a:cubicBezTo>
                  <a:pt x="6739" y="4074"/>
                  <a:pt x="6572" y="4669"/>
                  <a:pt x="6251" y="5157"/>
                </a:cubicBezTo>
                <a:cubicBezTo>
                  <a:pt x="5929" y="5645"/>
                  <a:pt x="5489" y="6038"/>
                  <a:pt x="4953" y="6288"/>
                </a:cubicBezTo>
                <a:cubicBezTo>
                  <a:pt x="4620" y="6431"/>
                  <a:pt x="4417" y="6776"/>
                  <a:pt x="4417" y="7146"/>
                </a:cubicBezTo>
                <a:lnTo>
                  <a:pt x="4417" y="7360"/>
                </a:lnTo>
                <a:lnTo>
                  <a:pt x="2834" y="7360"/>
                </a:lnTo>
                <a:lnTo>
                  <a:pt x="2834" y="7146"/>
                </a:lnTo>
                <a:cubicBezTo>
                  <a:pt x="2834" y="6776"/>
                  <a:pt x="2631" y="6455"/>
                  <a:pt x="2298" y="6288"/>
                </a:cubicBezTo>
                <a:cubicBezTo>
                  <a:pt x="1084" y="5705"/>
                  <a:pt x="381" y="4407"/>
                  <a:pt x="548" y="3074"/>
                </a:cubicBezTo>
                <a:cubicBezTo>
                  <a:pt x="726" y="1669"/>
                  <a:pt x="1869" y="526"/>
                  <a:pt x="3286" y="383"/>
                </a:cubicBezTo>
                <a:cubicBezTo>
                  <a:pt x="3405" y="359"/>
                  <a:pt x="3524" y="359"/>
                  <a:pt x="3643" y="359"/>
                </a:cubicBezTo>
                <a:close/>
                <a:moveTo>
                  <a:pt x="4417" y="7729"/>
                </a:moveTo>
                <a:lnTo>
                  <a:pt x="4417" y="8324"/>
                </a:lnTo>
                <a:cubicBezTo>
                  <a:pt x="4417" y="8443"/>
                  <a:pt x="4322" y="8539"/>
                  <a:pt x="4203" y="8539"/>
                </a:cubicBezTo>
                <a:lnTo>
                  <a:pt x="3048" y="8539"/>
                </a:lnTo>
                <a:cubicBezTo>
                  <a:pt x="2929" y="8539"/>
                  <a:pt x="2834" y="8443"/>
                  <a:pt x="2834" y="8324"/>
                </a:cubicBezTo>
                <a:lnTo>
                  <a:pt x="2834" y="7729"/>
                </a:lnTo>
                <a:close/>
                <a:moveTo>
                  <a:pt x="4024" y="8896"/>
                </a:moveTo>
                <a:lnTo>
                  <a:pt x="4024" y="9098"/>
                </a:lnTo>
                <a:cubicBezTo>
                  <a:pt x="4024" y="9217"/>
                  <a:pt x="3941" y="9313"/>
                  <a:pt x="3822" y="9313"/>
                </a:cubicBezTo>
                <a:lnTo>
                  <a:pt x="3429" y="9313"/>
                </a:lnTo>
                <a:cubicBezTo>
                  <a:pt x="3310" y="9313"/>
                  <a:pt x="3227" y="9217"/>
                  <a:pt x="3227" y="9098"/>
                </a:cubicBezTo>
                <a:lnTo>
                  <a:pt x="3227" y="8896"/>
                </a:lnTo>
                <a:close/>
                <a:moveTo>
                  <a:pt x="3658" y="1"/>
                </a:moveTo>
                <a:cubicBezTo>
                  <a:pt x="3519" y="1"/>
                  <a:pt x="3379" y="9"/>
                  <a:pt x="3239" y="26"/>
                </a:cubicBezTo>
                <a:cubicBezTo>
                  <a:pt x="1667" y="204"/>
                  <a:pt x="381" y="1466"/>
                  <a:pt x="191" y="3026"/>
                </a:cubicBezTo>
                <a:cubicBezTo>
                  <a:pt x="0" y="4526"/>
                  <a:pt x="786" y="5979"/>
                  <a:pt x="2155" y="6610"/>
                </a:cubicBezTo>
                <a:cubicBezTo>
                  <a:pt x="2358" y="6705"/>
                  <a:pt x="2477" y="6931"/>
                  <a:pt x="2477" y="7146"/>
                </a:cubicBezTo>
                <a:lnTo>
                  <a:pt x="2477" y="8324"/>
                </a:lnTo>
                <a:cubicBezTo>
                  <a:pt x="2477" y="8574"/>
                  <a:pt x="2643" y="8789"/>
                  <a:pt x="2870" y="8860"/>
                </a:cubicBezTo>
                <a:lnTo>
                  <a:pt x="2870" y="9098"/>
                </a:lnTo>
                <a:cubicBezTo>
                  <a:pt x="2870" y="9408"/>
                  <a:pt x="3120" y="9670"/>
                  <a:pt x="3429" y="9670"/>
                </a:cubicBezTo>
                <a:lnTo>
                  <a:pt x="3822" y="9670"/>
                </a:lnTo>
                <a:cubicBezTo>
                  <a:pt x="4132" y="9670"/>
                  <a:pt x="4382" y="9408"/>
                  <a:pt x="4382" y="9098"/>
                </a:cubicBezTo>
                <a:lnTo>
                  <a:pt x="4382" y="8860"/>
                </a:lnTo>
                <a:cubicBezTo>
                  <a:pt x="4608" y="8789"/>
                  <a:pt x="4775" y="8574"/>
                  <a:pt x="4775" y="8324"/>
                </a:cubicBezTo>
                <a:lnTo>
                  <a:pt x="4775" y="7146"/>
                </a:lnTo>
                <a:cubicBezTo>
                  <a:pt x="4775" y="6931"/>
                  <a:pt x="4906" y="6717"/>
                  <a:pt x="5096" y="6610"/>
                </a:cubicBezTo>
                <a:cubicBezTo>
                  <a:pt x="5691" y="6336"/>
                  <a:pt x="6191" y="5895"/>
                  <a:pt x="6549" y="5348"/>
                </a:cubicBezTo>
                <a:cubicBezTo>
                  <a:pt x="6906" y="4788"/>
                  <a:pt x="7096" y="4133"/>
                  <a:pt x="7096" y="3455"/>
                </a:cubicBezTo>
                <a:cubicBezTo>
                  <a:pt x="7108" y="2490"/>
                  <a:pt x="6680" y="1538"/>
                  <a:pt x="5953" y="883"/>
                </a:cubicBezTo>
                <a:cubicBezTo>
                  <a:pt x="5309" y="310"/>
                  <a:pt x="4506" y="1"/>
                  <a:pt x="3658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29" name="Google Shape;6303;p43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4444777" y="4287484"/>
            <a:ext cx="48426" cy="11400"/>
          </a:xfrm>
          <a:custGeom>
            <a:avLst/>
            <a:gdLst/>
            <a:ahLst/>
            <a:cxnLst/>
            <a:rect l="l" t="t" r="r" b="b"/>
            <a:pathLst>
              <a:path w="1525" h="359" extrusionOk="0">
                <a:moveTo>
                  <a:pt x="180" y="1"/>
                </a:moveTo>
                <a:cubicBezTo>
                  <a:pt x="72" y="1"/>
                  <a:pt x="1" y="72"/>
                  <a:pt x="1" y="179"/>
                </a:cubicBezTo>
                <a:cubicBezTo>
                  <a:pt x="1" y="275"/>
                  <a:pt x="72" y="358"/>
                  <a:pt x="180" y="358"/>
                </a:cubicBezTo>
                <a:lnTo>
                  <a:pt x="1346" y="358"/>
                </a:lnTo>
                <a:cubicBezTo>
                  <a:pt x="1442" y="358"/>
                  <a:pt x="1525" y="275"/>
                  <a:pt x="1525" y="179"/>
                </a:cubicBezTo>
                <a:cubicBezTo>
                  <a:pt x="1525" y="72"/>
                  <a:pt x="1430" y="1"/>
                  <a:pt x="1346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0" name="Google Shape;6304;p43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4149138" y="4287484"/>
            <a:ext cx="48426" cy="11400"/>
          </a:xfrm>
          <a:custGeom>
            <a:avLst/>
            <a:gdLst/>
            <a:ahLst/>
            <a:cxnLst/>
            <a:rect l="l" t="t" r="r" b="b"/>
            <a:pathLst>
              <a:path w="1525" h="359" extrusionOk="0">
                <a:moveTo>
                  <a:pt x="179" y="1"/>
                </a:moveTo>
                <a:cubicBezTo>
                  <a:pt x="72" y="1"/>
                  <a:pt x="0" y="72"/>
                  <a:pt x="0" y="179"/>
                </a:cubicBezTo>
                <a:cubicBezTo>
                  <a:pt x="0" y="275"/>
                  <a:pt x="72" y="358"/>
                  <a:pt x="179" y="358"/>
                </a:cubicBezTo>
                <a:lnTo>
                  <a:pt x="1334" y="358"/>
                </a:lnTo>
                <a:cubicBezTo>
                  <a:pt x="1441" y="358"/>
                  <a:pt x="1512" y="275"/>
                  <a:pt x="1512" y="179"/>
                </a:cubicBezTo>
                <a:cubicBezTo>
                  <a:pt x="1524" y="72"/>
                  <a:pt x="1441" y="1"/>
                  <a:pt x="1334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1" name="Google Shape;6305;p43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4315471" y="4121151"/>
            <a:ext cx="11400" cy="48045"/>
          </a:xfrm>
          <a:custGeom>
            <a:avLst/>
            <a:gdLst/>
            <a:ahLst/>
            <a:cxnLst/>
            <a:rect l="l" t="t" r="r" b="b"/>
            <a:pathLst>
              <a:path w="359" h="1513" extrusionOk="0">
                <a:moveTo>
                  <a:pt x="180" y="0"/>
                </a:moveTo>
                <a:cubicBezTo>
                  <a:pt x="72" y="0"/>
                  <a:pt x="1" y="72"/>
                  <a:pt x="1" y="179"/>
                </a:cubicBezTo>
                <a:lnTo>
                  <a:pt x="1" y="1334"/>
                </a:lnTo>
                <a:cubicBezTo>
                  <a:pt x="1" y="1441"/>
                  <a:pt x="72" y="1512"/>
                  <a:pt x="180" y="1512"/>
                </a:cubicBezTo>
                <a:cubicBezTo>
                  <a:pt x="275" y="1512"/>
                  <a:pt x="358" y="1441"/>
                  <a:pt x="358" y="1334"/>
                </a:cubicBezTo>
                <a:lnTo>
                  <a:pt x="358" y="179"/>
                </a:lnTo>
                <a:cubicBezTo>
                  <a:pt x="358" y="72"/>
                  <a:pt x="275" y="0"/>
                  <a:pt x="180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2" name="Google Shape;6306;p43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378632" y="4159575"/>
            <a:ext cx="22705" cy="27754"/>
          </a:xfrm>
          <a:custGeom>
            <a:avLst/>
            <a:gdLst/>
            <a:ahLst/>
            <a:cxnLst/>
            <a:rect l="l" t="t" r="r" b="b"/>
            <a:pathLst>
              <a:path w="715" h="874" extrusionOk="0">
                <a:moveTo>
                  <a:pt x="513" y="0"/>
                </a:moveTo>
                <a:cubicBezTo>
                  <a:pt x="451" y="0"/>
                  <a:pt x="387" y="27"/>
                  <a:pt x="346" y="76"/>
                </a:cubicBezTo>
                <a:lnTo>
                  <a:pt x="48" y="588"/>
                </a:lnTo>
                <a:cubicBezTo>
                  <a:pt x="0" y="671"/>
                  <a:pt x="24" y="778"/>
                  <a:pt x="107" y="838"/>
                </a:cubicBezTo>
                <a:cubicBezTo>
                  <a:pt x="131" y="850"/>
                  <a:pt x="167" y="874"/>
                  <a:pt x="191" y="874"/>
                </a:cubicBezTo>
                <a:cubicBezTo>
                  <a:pt x="250" y="874"/>
                  <a:pt x="310" y="838"/>
                  <a:pt x="358" y="778"/>
                </a:cubicBezTo>
                <a:lnTo>
                  <a:pt x="655" y="278"/>
                </a:lnTo>
                <a:cubicBezTo>
                  <a:pt x="715" y="171"/>
                  <a:pt x="691" y="64"/>
                  <a:pt x="596" y="16"/>
                </a:cubicBezTo>
                <a:cubicBezTo>
                  <a:pt x="570" y="5"/>
                  <a:pt x="542" y="0"/>
                  <a:pt x="513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3" name="Google Shape;6307;p4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4240243" y="4399103"/>
            <a:ext cx="22705" cy="27563"/>
          </a:xfrm>
          <a:custGeom>
            <a:avLst/>
            <a:gdLst/>
            <a:ahLst/>
            <a:cxnLst/>
            <a:rect l="l" t="t" r="r" b="b"/>
            <a:pathLst>
              <a:path w="715" h="868" extrusionOk="0">
                <a:moveTo>
                  <a:pt x="507" y="0"/>
                </a:moveTo>
                <a:cubicBezTo>
                  <a:pt x="444" y="0"/>
                  <a:pt x="387" y="33"/>
                  <a:pt x="346" y="82"/>
                </a:cubicBezTo>
                <a:lnTo>
                  <a:pt x="48" y="594"/>
                </a:lnTo>
                <a:cubicBezTo>
                  <a:pt x="1" y="677"/>
                  <a:pt x="24" y="784"/>
                  <a:pt x="108" y="844"/>
                </a:cubicBezTo>
                <a:cubicBezTo>
                  <a:pt x="132" y="855"/>
                  <a:pt x="155" y="867"/>
                  <a:pt x="191" y="867"/>
                </a:cubicBezTo>
                <a:cubicBezTo>
                  <a:pt x="251" y="867"/>
                  <a:pt x="310" y="844"/>
                  <a:pt x="358" y="784"/>
                </a:cubicBezTo>
                <a:lnTo>
                  <a:pt x="655" y="272"/>
                </a:lnTo>
                <a:cubicBezTo>
                  <a:pt x="715" y="189"/>
                  <a:pt x="679" y="82"/>
                  <a:pt x="596" y="22"/>
                </a:cubicBezTo>
                <a:cubicBezTo>
                  <a:pt x="566" y="7"/>
                  <a:pt x="536" y="0"/>
                  <a:pt x="507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4" name="Google Shape;6308;p4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4240243" y="4159130"/>
            <a:ext cx="22705" cy="28198"/>
          </a:xfrm>
          <a:custGeom>
            <a:avLst/>
            <a:gdLst/>
            <a:ahLst/>
            <a:cxnLst/>
            <a:rect l="l" t="t" r="r" b="b"/>
            <a:pathLst>
              <a:path w="715" h="888" extrusionOk="0">
                <a:moveTo>
                  <a:pt x="213" y="1"/>
                </a:moveTo>
                <a:cubicBezTo>
                  <a:pt x="181" y="1"/>
                  <a:pt x="148" y="10"/>
                  <a:pt x="120" y="30"/>
                </a:cubicBezTo>
                <a:cubicBezTo>
                  <a:pt x="24" y="78"/>
                  <a:pt x="1" y="197"/>
                  <a:pt x="60" y="292"/>
                </a:cubicBezTo>
                <a:lnTo>
                  <a:pt x="358" y="792"/>
                </a:lnTo>
                <a:cubicBezTo>
                  <a:pt x="382" y="852"/>
                  <a:pt x="441" y="888"/>
                  <a:pt x="525" y="888"/>
                </a:cubicBezTo>
                <a:cubicBezTo>
                  <a:pt x="548" y="888"/>
                  <a:pt x="584" y="864"/>
                  <a:pt x="608" y="852"/>
                </a:cubicBezTo>
                <a:cubicBezTo>
                  <a:pt x="679" y="792"/>
                  <a:pt x="715" y="685"/>
                  <a:pt x="667" y="602"/>
                </a:cubicBezTo>
                <a:lnTo>
                  <a:pt x="370" y="90"/>
                </a:lnTo>
                <a:cubicBezTo>
                  <a:pt x="338" y="35"/>
                  <a:pt x="276" y="1"/>
                  <a:pt x="213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5" name="Google Shape;6309;p43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4378632" y="4399230"/>
            <a:ext cx="22705" cy="28198"/>
          </a:xfrm>
          <a:custGeom>
            <a:avLst/>
            <a:gdLst/>
            <a:ahLst/>
            <a:cxnLst/>
            <a:rect l="l" t="t" r="r" b="b"/>
            <a:pathLst>
              <a:path w="715" h="888" extrusionOk="0">
                <a:moveTo>
                  <a:pt x="221" y="0"/>
                </a:moveTo>
                <a:cubicBezTo>
                  <a:pt x="187" y="0"/>
                  <a:pt x="152" y="10"/>
                  <a:pt x="119" y="30"/>
                </a:cubicBezTo>
                <a:cubicBezTo>
                  <a:pt x="24" y="78"/>
                  <a:pt x="0" y="197"/>
                  <a:pt x="60" y="292"/>
                </a:cubicBezTo>
                <a:lnTo>
                  <a:pt x="358" y="792"/>
                </a:lnTo>
                <a:cubicBezTo>
                  <a:pt x="393" y="851"/>
                  <a:pt x="453" y="887"/>
                  <a:pt x="524" y="887"/>
                </a:cubicBezTo>
                <a:cubicBezTo>
                  <a:pt x="548" y="887"/>
                  <a:pt x="584" y="863"/>
                  <a:pt x="608" y="851"/>
                </a:cubicBezTo>
                <a:cubicBezTo>
                  <a:pt x="691" y="792"/>
                  <a:pt x="715" y="673"/>
                  <a:pt x="667" y="601"/>
                </a:cubicBezTo>
                <a:lnTo>
                  <a:pt x="369" y="89"/>
                </a:lnTo>
                <a:cubicBezTo>
                  <a:pt x="346" y="35"/>
                  <a:pt x="286" y="0"/>
                  <a:pt x="221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6" name="Google Shape;6310;p43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4426264" y="4351851"/>
            <a:ext cx="29532" cy="21117"/>
          </a:xfrm>
          <a:custGeom>
            <a:avLst/>
            <a:gdLst/>
            <a:ahLst/>
            <a:cxnLst/>
            <a:rect l="l" t="t" r="r" b="b"/>
            <a:pathLst>
              <a:path w="930" h="665" extrusionOk="0">
                <a:moveTo>
                  <a:pt x="215" y="0"/>
                </a:moveTo>
                <a:cubicBezTo>
                  <a:pt x="152" y="0"/>
                  <a:pt x="89" y="32"/>
                  <a:pt x="48" y="81"/>
                </a:cubicBezTo>
                <a:cubicBezTo>
                  <a:pt x="1" y="177"/>
                  <a:pt x="36" y="272"/>
                  <a:pt x="108" y="331"/>
                </a:cubicBezTo>
                <a:lnTo>
                  <a:pt x="608" y="629"/>
                </a:lnTo>
                <a:cubicBezTo>
                  <a:pt x="643" y="653"/>
                  <a:pt x="667" y="665"/>
                  <a:pt x="703" y="665"/>
                </a:cubicBezTo>
                <a:cubicBezTo>
                  <a:pt x="763" y="665"/>
                  <a:pt x="822" y="629"/>
                  <a:pt x="870" y="569"/>
                </a:cubicBezTo>
                <a:cubicBezTo>
                  <a:pt x="929" y="486"/>
                  <a:pt x="893" y="367"/>
                  <a:pt x="810" y="319"/>
                </a:cubicBezTo>
                <a:lnTo>
                  <a:pt x="298" y="22"/>
                </a:lnTo>
                <a:cubicBezTo>
                  <a:pt x="272" y="7"/>
                  <a:pt x="244" y="0"/>
                  <a:pt x="215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7" name="Google Shape;6311;p43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4186196" y="4213463"/>
            <a:ext cx="29500" cy="21117"/>
          </a:xfrm>
          <a:custGeom>
            <a:avLst/>
            <a:gdLst/>
            <a:ahLst/>
            <a:cxnLst/>
            <a:rect l="l" t="t" r="r" b="b"/>
            <a:pathLst>
              <a:path w="929" h="665" extrusionOk="0">
                <a:moveTo>
                  <a:pt x="214" y="0"/>
                </a:moveTo>
                <a:cubicBezTo>
                  <a:pt x="152" y="0"/>
                  <a:pt x="89" y="33"/>
                  <a:pt x="48" y="82"/>
                </a:cubicBezTo>
                <a:cubicBezTo>
                  <a:pt x="0" y="165"/>
                  <a:pt x="36" y="272"/>
                  <a:pt x="107" y="332"/>
                </a:cubicBezTo>
                <a:lnTo>
                  <a:pt x="619" y="629"/>
                </a:lnTo>
                <a:cubicBezTo>
                  <a:pt x="643" y="641"/>
                  <a:pt x="667" y="665"/>
                  <a:pt x="703" y="665"/>
                </a:cubicBezTo>
                <a:cubicBezTo>
                  <a:pt x="762" y="665"/>
                  <a:pt x="822" y="629"/>
                  <a:pt x="869" y="570"/>
                </a:cubicBezTo>
                <a:cubicBezTo>
                  <a:pt x="929" y="463"/>
                  <a:pt x="893" y="367"/>
                  <a:pt x="810" y="320"/>
                </a:cubicBezTo>
                <a:lnTo>
                  <a:pt x="298" y="22"/>
                </a:lnTo>
                <a:cubicBezTo>
                  <a:pt x="272" y="7"/>
                  <a:pt x="243" y="0"/>
                  <a:pt x="214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8" name="Google Shape;6312;p43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4425883" y="4213590"/>
            <a:ext cx="29913" cy="21371"/>
          </a:xfrm>
          <a:custGeom>
            <a:avLst/>
            <a:gdLst/>
            <a:ahLst/>
            <a:cxnLst/>
            <a:rect l="l" t="t" r="r" b="b"/>
            <a:pathLst>
              <a:path w="942" h="673" extrusionOk="0">
                <a:moveTo>
                  <a:pt x="725" y="0"/>
                </a:moveTo>
                <a:cubicBezTo>
                  <a:pt x="693" y="0"/>
                  <a:pt x="660" y="10"/>
                  <a:pt x="632" y="30"/>
                </a:cubicBezTo>
                <a:lnTo>
                  <a:pt x="120" y="328"/>
                </a:lnTo>
                <a:cubicBezTo>
                  <a:pt x="36" y="375"/>
                  <a:pt x="1" y="494"/>
                  <a:pt x="60" y="578"/>
                </a:cubicBezTo>
                <a:cubicBezTo>
                  <a:pt x="96" y="637"/>
                  <a:pt x="155" y="673"/>
                  <a:pt x="227" y="673"/>
                </a:cubicBezTo>
                <a:cubicBezTo>
                  <a:pt x="251" y="673"/>
                  <a:pt x="286" y="661"/>
                  <a:pt x="310" y="637"/>
                </a:cubicBezTo>
                <a:lnTo>
                  <a:pt x="822" y="340"/>
                </a:lnTo>
                <a:cubicBezTo>
                  <a:pt x="905" y="280"/>
                  <a:pt x="941" y="161"/>
                  <a:pt x="882" y="89"/>
                </a:cubicBezTo>
                <a:cubicBezTo>
                  <a:pt x="850" y="35"/>
                  <a:pt x="788" y="0"/>
                  <a:pt x="725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39" name="Google Shape;6313;p43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4186196" y="4351978"/>
            <a:ext cx="29500" cy="21371"/>
          </a:xfrm>
          <a:custGeom>
            <a:avLst/>
            <a:gdLst/>
            <a:ahLst/>
            <a:cxnLst/>
            <a:rect l="l" t="t" r="r" b="b"/>
            <a:pathLst>
              <a:path w="929" h="673" extrusionOk="0">
                <a:moveTo>
                  <a:pt x="725" y="0"/>
                </a:moveTo>
                <a:cubicBezTo>
                  <a:pt x="692" y="0"/>
                  <a:pt x="660" y="9"/>
                  <a:pt x="631" y="30"/>
                </a:cubicBezTo>
                <a:lnTo>
                  <a:pt x="119" y="327"/>
                </a:lnTo>
                <a:cubicBezTo>
                  <a:pt x="36" y="375"/>
                  <a:pt x="0" y="494"/>
                  <a:pt x="60" y="589"/>
                </a:cubicBezTo>
                <a:cubicBezTo>
                  <a:pt x="95" y="649"/>
                  <a:pt x="155" y="673"/>
                  <a:pt x="226" y="673"/>
                </a:cubicBezTo>
                <a:cubicBezTo>
                  <a:pt x="262" y="673"/>
                  <a:pt x="286" y="661"/>
                  <a:pt x="322" y="649"/>
                </a:cubicBezTo>
                <a:lnTo>
                  <a:pt x="822" y="351"/>
                </a:lnTo>
                <a:cubicBezTo>
                  <a:pt x="893" y="292"/>
                  <a:pt x="929" y="173"/>
                  <a:pt x="881" y="89"/>
                </a:cubicBezTo>
                <a:cubicBezTo>
                  <a:pt x="850" y="34"/>
                  <a:pt x="787" y="0"/>
                  <a:pt x="725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  <xdr:twoCellAnchor>
    <xdr:from>
      <xdr:col>13</xdr:col>
      <xdr:colOff>647700</xdr:colOff>
      <xdr:row>13</xdr:row>
      <xdr:rowOff>0</xdr:rowOff>
    </xdr:from>
    <xdr:to>
      <xdr:col>14</xdr:col>
      <xdr:colOff>164553</xdr:colOff>
      <xdr:row>14</xdr:row>
      <xdr:rowOff>57538</xdr:rowOff>
    </xdr:to>
    <xdr:grpSp>
      <xdr:nvGrpSpPr>
        <xdr:cNvPr id="40" name="Google Shape;6212;p4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9315450" y="2476500"/>
          <a:ext cx="355053" cy="248038"/>
          <a:chOff x="6849393" y="3733994"/>
          <a:chExt cx="355053" cy="248038"/>
        </a:xfrm>
        <a:solidFill>
          <a:schemeClr val="bg1"/>
        </a:solidFill>
      </xdr:grpSpPr>
      <xdr:sp macro="" textlink="">
        <xdr:nvSpPr>
          <xdr:cNvPr id="41" name="Google Shape;6213;p43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6849393" y="3733994"/>
            <a:ext cx="355053" cy="248038"/>
          </a:xfrm>
          <a:custGeom>
            <a:avLst/>
            <a:gdLst/>
            <a:ahLst/>
            <a:cxnLst/>
            <a:rect l="l" t="t" r="r" b="b"/>
            <a:pathLst>
              <a:path w="11181" h="7811" extrusionOk="0">
                <a:moveTo>
                  <a:pt x="10800" y="357"/>
                </a:moveTo>
                <a:cubicBezTo>
                  <a:pt x="10800" y="357"/>
                  <a:pt x="10823" y="357"/>
                  <a:pt x="10823" y="369"/>
                </a:cubicBezTo>
                <a:lnTo>
                  <a:pt x="10823" y="5227"/>
                </a:lnTo>
                <a:lnTo>
                  <a:pt x="346" y="5239"/>
                </a:lnTo>
                <a:cubicBezTo>
                  <a:pt x="346" y="5239"/>
                  <a:pt x="334" y="5239"/>
                  <a:pt x="334" y="5227"/>
                </a:cubicBezTo>
                <a:lnTo>
                  <a:pt x="334" y="369"/>
                </a:lnTo>
                <a:cubicBezTo>
                  <a:pt x="334" y="369"/>
                  <a:pt x="334" y="357"/>
                  <a:pt x="346" y="357"/>
                </a:cubicBezTo>
                <a:close/>
                <a:moveTo>
                  <a:pt x="10835" y="5572"/>
                </a:moveTo>
                <a:lnTo>
                  <a:pt x="10823" y="5977"/>
                </a:lnTo>
                <a:lnTo>
                  <a:pt x="10252" y="5977"/>
                </a:lnTo>
                <a:cubicBezTo>
                  <a:pt x="10169" y="5977"/>
                  <a:pt x="10073" y="6060"/>
                  <a:pt x="10073" y="6156"/>
                </a:cubicBezTo>
                <a:cubicBezTo>
                  <a:pt x="10073" y="6263"/>
                  <a:pt x="10157" y="6334"/>
                  <a:pt x="10252" y="6334"/>
                </a:cubicBezTo>
                <a:lnTo>
                  <a:pt x="10823" y="6334"/>
                </a:lnTo>
                <a:lnTo>
                  <a:pt x="10823" y="6739"/>
                </a:lnTo>
                <a:lnTo>
                  <a:pt x="8014" y="6739"/>
                </a:lnTo>
                <a:cubicBezTo>
                  <a:pt x="7918" y="6739"/>
                  <a:pt x="7823" y="6811"/>
                  <a:pt x="7823" y="6918"/>
                </a:cubicBezTo>
                <a:cubicBezTo>
                  <a:pt x="7823" y="7013"/>
                  <a:pt x="7906" y="7096"/>
                  <a:pt x="8014" y="7096"/>
                </a:cubicBezTo>
                <a:lnTo>
                  <a:pt x="10823" y="7096"/>
                </a:lnTo>
                <a:lnTo>
                  <a:pt x="10823" y="7489"/>
                </a:lnTo>
                <a:cubicBezTo>
                  <a:pt x="10823" y="7489"/>
                  <a:pt x="10823" y="7501"/>
                  <a:pt x="10812" y="7501"/>
                </a:cubicBezTo>
                <a:lnTo>
                  <a:pt x="358" y="7501"/>
                </a:lnTo>
                <a:cubicBezTo>
                  <a:pt x="358" y="7501"/>
                  <a:pt x="346" y="7501"/>
                  <a:pt x="346" y="7489"/>
                </a:cubicBezTo>
                <a:lnTo>
                  <a:pt x="346" y="7096"/>
                </a:lnTo>
                <a:lnTo>
                  <a:pt x="7263" y="7096"/>
                </a:lnTo>
                <a:cubicBezTo>
                  <a:pt x="7359" y="7096"/>
                  <a:pt x="7442" y="7025"/>
                  <a:pt x="7442" y="6918"/>
                </a:cubicBezTo>
                <a:cubicBezTo>
                  <a:pt x="7442" y="6834"/>
                  <a:pt x="7371" y="6739"/>
                  <a:pt x="7263" y="6739"/>
                </a:cubicBezTo>
                <a:lnTo>
                  <a:pt x="346" y="6739"/>
                </a:lnTo>
                <a:lnTo>
                  <a:pt x="346" y="6334"/>
                </a:lnTo>
                <a:lnTo>
                  <a:pt x="9514" y="6334"/>
                </a:lnTo>
                <a:cubicBezTo>
                  <a:pt x="9597" y="6334"/>
                  <a:pt x="9692" y="6263"/>
                  <a:pt x="9692" y="6156"/>
                </a:cubicBezTo>
                <a:cubicBezTo>
                  <a:pt x="9692" y="6072"/>
                  <a:pt x="9621" y="5977"/>
                  <a:pt x="9514" y="5977"/>
                </a:cubicBezTo>
                <a:lnTo>
                  <a:pt x="346" y="5977"/>
                </a:lnTo>
                <a:lnTo>
                  <a:pt x="346" y="5572"/>
                </a:lnTo>
                <a:close/>
                <a:moveTo>
                  <a:pt x="358" y="0"/>
                </a:moveTo>
                <a:cubicBezTo>
                  <a:pt x="167" y="0"/>
                  <a:pt x="1" y="167"/>
                  <a:pt x="1" y="357"/>
                </a:cubicBezTo>
                <a:lnTo>
                  <a:pt x="1" y="7453"/>
                </a:lnTo>
                <a:cubicBezTo>
                  <a:pt x="1" y="7644"/>
                  <a:pt x="167" y="7811"/>
                  <a:pt x="358" y="7811"/>
                </a:cubicBezTo>
                <a:lnTo>
                  <a:pt x="10823" y="7811"/>
                </a:lnTo>
                <a:cubicBezTo>
                  <a:pt x="11014" y="7811"/>
                  <a:pt x="11181" y="7644"/>
                  <a:pt x="11181" y="7453"/>
                </a:cubicBezTo>
                <a:lnTo>
                  <a:pt x="11181" y="357"/>
                </a:lnTo>
                <a:cubicBezTo>
                  <a:pt x="11181" y="167"/>
                  <a:pt x="11014" y="0"/>
                  <a:pt x="10823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2" name="Google Shape;6214;p43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7080411" y="3758192"/>
            <a:ext cx="100219" cy="129687"/>
          </a:xfrm>
          <a:custGeom>
            <a:avLst/>
            <a:gdLst/>
            <a:ahLst/>
            <a:cxnLst/>
            <a:rect l="l" t="t" r="r" b="b"/>
            <a:pathLst>
              <a:path w="3156" h="4084" extrusionOk="0">
                <a:moveTo>
                  <a:pt x="179" y="0"/>
                </a:moveTo>
                <a:cubicBezTo>
                  <a:pt x="96" y="0"/>
                  <a:pt x="0" y="72"/>
                  <a:pt x="0" y="179"/>
                </a:cubicBezTo>
                <a:cubicBezTo>
                  <a:pt x="0" y="274"/>
                  <a:pt x="84" y="357"/>
                  <a:pt x="179" y="357"/>
                </a:cubicBezTo>
                <a:lnTo>
                  <a:pt x="2072" y="357"/>
                </a:lnTo>
                <a:cubicBezTo>
                  <a:pt x="2144" y="726"/>
                  <a:pt x="2429" y="1012"/>
                  <a:pt x="2798" y="1084"/>
                </a:cubicBezTo>
                <a:lnTo>
                  <a:pt x="2798" y="3001"/>
                </a:lnTo>
                <a:cubicBezTo>
                  <a:pt x="2429" y="3072"/>
                  <a:pt x="2144" y="3358"/>
                  <a:pt x="2072" y="3727"/>
                </a:cubicBezTo>
                <a:lnTo>
                  <a:pt x="179" y="3727"/>
                </a:lnTo>
                <a:cubicBezTo>
                  <a:pt x="96" y="3727"/>
                  <a:pt x="0" y="3810"/>
                  <a:pt x="0" y="3905"/>
                </a:cubicBezTo>
                <a:cubicBezTo>
                  <a:pt x="0" y="4013"/>
                  <a:pt x="84" y="4084"/>
                  <a:pt x="179" y="4084"/>
                </a:cubicBezTo>
                <a:lnTo>
                  <a:pt x="2239" y="4084"/>
                </a:lnTo>
                <a:cubicBezTo>
                  <a:pt x="2322" y="4084"/>
                  <a:pt x="2417" y="4013"/>
                  <a:pt x="2417" y="3905"/>
                </a:cubicBezTo>
                <a:cubicBezTo>
                  <a:pt x="2417" y="3596"/>
                  <a:pt x="2667" y="3346"/>
                  <a:pt x="2977" y="3346"/>
                </a:cubicBezTo>
                <a:cubicBezTo>
                  <a:pt x="3072" y="3346"/>
                  <a:pt x="3156" y="3274"/>
                  <a:pt x="3156" y="3167"/>
                </a:cubicBezTo>
                <a:lnTo>
                  <a:pt x="3156" y="917"/>
                </a:lnTo>
                <a:cubicBezTo>
                  <a:pt x="3156" y="810"/>
                  <a:pt x="3072" y="738"/>
                  <a:pt x="2977" y="738"/>
                </a:cubicBezTo>
                <a:cubicBezTo>
                  <a:pt x="2667" y="738"/>
                  <a:pt x="2417" y="488"/>
                  <a:pt x="2417" y="179"/>
                </a:cubicBezTo>
                <a:cubicBezTo>
                  <a:pt x="2417" y="83"/>
                  <a:pt x="2346" y="0"/>
                  <a:pt x="2239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3" name="Google Shape;6215;p4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6873209" y="3757811"/>
            <a:ext cx="100219" cy="130068"/>
          </a:xfrm>
          <a:custGeom>
            <a:avLst/>
            <a:gdLst/>
            <a:ahLst/>
            <a:cxnLst/>
            <a:rect l="l" t="t" r="r" b="b"/>
            <a:pathLst>
              <a:path w="3156" h="4096" extrusionOk="0">
                <a:moveTo>
                  <a:pt x="918" y="0"/>
                </a:moveTo>
                <a:cubicBezTo>
                  <a:pt x="834" y="0"/>
                  <a:pt x="739" y="84"/>
                  <a:pt x="739" y="191"/>
                </a:cubicBezTo>
                <a:cubicBezTo>
                  <a:pt x="739" y="500"/>
                  <a:pt x="489" y="750"/>
                  <a:pt x="179" y="750"/>
                </a:cubicBezTo>
                <a:cubicBezTo>
                  <a:pt x="84" y="750"/>
                  <a:pt x="1" y="822"/>
                  <a:pt x="1" y="929"/>
                </a:cubicBezTo>
                <a:lnTo>
                  <a:pt x="1" y="3179"/>
                </a:lnTo>
                <a:cubicBezTo>
                  <a:pt x="1" y="3263"/>
                  <a:pt x="72" y="3358"/>
                  <a:pt x="179" y="3358"/>
                </a:cubicBezTo>
                <a:cubicBezTo>
                  <a:pt x="489" y="3358"/>
                  <a:pt x="739" y="3608"/>
                  <a:pt x="739" y="3917"/>
                </a:cubicBezTo>
                <a:cubicBezTo>
                  <a:pt x="739" y="4013"/>
                  <a:pt x="810" y="4096"/>
                  <a:pt x="918" y="4096"/>
                </a:cubicBezTo>
                <a:lnTo>
                  <a:pt x="2977" y="4096"/>
                </a:lnTo>
                <a:cubicBezTo>
                  <a:pt x="3061" y="4096"/>
                  <a:pt x="3156" y="4025"/>
                  <a:pt x="3156" y="3917"/>
                </a:cubicBezTo>
                <a:cubicBezTo>
                  <a:pt x="3132" y="3822"/>
                  <a:pt x="3061" y="3739"/>
                  <a:pt x="2977" y="3739"/>
                </a:cubicBezTo>
                <a:lnTo>
                  <a:pt x="1084" y="3739"/>
                </a:lnTo>
                <a:cubicBezTo>
                  <a:pt x="1013" y="3370"/>
                  <a:pt x="727" y="3084"/>
                  <a:pt x="346" y="3013"/>
                </a:cubicBezTo>
                <a:lnTo>
                  <a:pt x="346" y="1096"/>
                </a:lnTo>
                <a:cubicBezTo>
                  <a:pt x="727" y="1024"/>
                  <a:pt x="1013" y="738"/>
                  <a:pt x="1084" y="369"/>
                </a:cubicBezTo>
                <a:lnTo>
                  <a:pt x="2977" y="369"/>
                </a:lnTo>
                <a:cubicBezTo>
                  <a:pt x="3061" y="369"/>
                  <a:pt x="3156" y="286"/>
                  <a:pt x="3156" y="191"/>
                </a:cubicBezTo>
                <a:cubicBezTo>
                  <a:pt x="3156" y="95"/>
                  <a:pt x="3073" y="0"/>
                  <a:pt x="2977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4" name="Google Shape;6216;p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6962060" y="3758192"/>
            <a:ext cx="129338" cy="129338"/>
          </a:xfrm>
          <a:custGeom>
            <a:avLst/>
            <a:gdLst/>
            <a:ahLst/>
            <a:cxnLst/>
            <a:rect l="l" t="t" r="r" b="b"/>
            <a:pathLst>
              <a:path w="4073" h="4073" extrusionOk="0">
                <a:moveTo>
                  <a:pt x="2037" y="334"/>
                </a:moveTo>
                <a:cubicBezTo>
                  <a:pt x="2977" y="334"/>
                  <a:pt x="3727" y="1096"/>
                  <a:pt x="3727" y="2036"/>
                </a:cubicBezTo>
                <a:cubicBezTo>
                  <a:pt x="3727" y="2977"/>
                  <a:pt x="2977" y="3727"/>
                  <a:pt x="2037" y="3727"/>
                </a:cubicBezTo>
                <a:cubicBezTo>
                  <a:pt x="1096" y="3727"/>
                  <a:pt x="334" y="2977"/>
                  <a:pt x="334" y="2036"/>
                </a:cubicBezTo>
                <a:cubicBezTo>
                  <a:pt x="334" y="1096"/>
                  <a:pt x="1096" y="334"/>
                  <a:pt x="2037" y="334"/>
                </a:cubicBezTo>
                <a:close/>
                <a:moveTo>
                  <a:pt x="2037" y="0"/>
                </a:moveTo>
                <a:cubicBezTo>
                  <a:pt x="906" y="0"/>
                  <a:pt x="1" y="917"/>
                  <a:pt x="1" y="2036"/>
                </a:cubicBezTo>
                <a:cubicBezTo>
                  <a:pt x="1" y="3155"/>
                  <a:pt x="918" y="4072"/>
                  <a:pt x="2037" y="4072"/>
                </a:cubicBezTo>
                <a:cubicBezTo>
                  <a:pt x="3156" y="4072"/>
                  <a:pt x="4073" y="3155"/>
                  <a:pt x="4073" y="2036"/>
                </a:cubicBezTo>
                <a:cubicBezTo>
                  <a:pt x="4073" y="905"/>
                  <a:pt x="3168" y="0"/>
                  <a:pt x="2037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5" name="Google Shape;6217;p43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6997244" y="3781627"/>
            <a:ext cx="59382" cy="82436"/>
          </a:xfrm>
          <a:custGeom>
            <a:avLst/>
            <a:gdLst/>
            <a:ahLst/>
            <a:cxnLst/>
            <a:rect l="l" t="t" r="r" b="b"/>
            <a:pathLst>
              <a:path w="1870" h="2596" extrusionOk="0">
                <a:moveTo>
                  <a:pt x="750" y="536"/>
                </a:moveTo>
                <a:lnTo>
                  <a:pt x="750" y="1060"/>
                </a:lnTo>
                <a:cubicBezTo>
                  <a:pt x="452" y="965"/>
                  <a:pt x="345" y="881"/>
                  <a:pt x="345" y="762"/>
                </a:cubicBezTo>
                <a:cubicBezTo>
                  <a:pt x="345" y="691"/>
                  <a:pt x="500" y="584"/>
                  <a:pt x="750" y="536"/>
                </a:cubicBezTo>
                <a:close/>
                <a:moveTo>
                  <a:pt x="1107" y="1524"/>
                </a:moveTo>
                <a:cubicBezTo>
                  <a:pt x="1405" y="1608"/>
                  <a:pt x="1512" y="1703"/>
                  <a:pt x="1512" y="1822"/>
                </a:cubicBezTo>
                <a:cubicBezTo>
                  <a:pt x="1512" y="1893"/>
                  <a:pt x="1357" y="2001"/>
                  <a:pt x="1107" y="2036"/>
                </a:cubicBezTo>
                <a:lnTo>
                  <a:pt x="1107" y="1524"/>
                </a:lnTo>
                <a:close/>
                <a:moveTo>
                  <a:pt x="941" y="0"/>
                </a:moveTo>
                <a:cubicBezTo>
                  <a:pt x="857" y="0"/>
                  <a:pt x="762" y="72"/>
                  <a:pt x="762" y="179"/>
                </a:cubicBezTo>
                <a:lnTo>
                  <a:pt x="762" y="191"/>
                </a:lnTo>
                <a:cubicBezTo>
                  <a:pt x="333" y="238"/>
                  <a:pt x="24" y="477"/>
                  <a:pt x="24" y="774"/>
                </a:cubicBezTo>
                <a:cubicBezTo>
                  <a:pt x="24" y="1191"/>
                  <a:pt x="441" y="1346"/>
                  <a:pt x="762" y="1429"/>
                </a:cubicBezTo>
                <a:lnTo>
                  <a:pt x="762" y="2036"/>
                </a:lnTo>
                <a:cubicBezTo>
                  <a:pt x="512" y="2001"/>
                  <a:pt x="357" y="1893"/>
                  <a:pt x="357" y="1822"/>
                </a:cubicBezTo>
                <a:cubicBezTo>
                  <a:pt x="357" y="1727"/>
                  <a:pt x="286" y="1643"/>
                  <a:pt x="179" y="1643"/>
                </a:cubicBezTo>
                <a:cubicBezTo>
                  <a:pt x="83" y="1643"/>
                  <a:pt x="0" y="1715"/>
                  <a:pt x="0" y="1822"/>
                </a:cubicBezTo>
                <a:cubicBezTo>
                  <a:pt x="0" y="2120"/>
                  <a:pt x="310" y="2334"/>
                  <a:pt x="750" y="2393"/>
                </a:cubicBezTo>
                <a:lnTo>
                  <a:pt x="750" y="2417"/>
                </a:lnTo>
                <a:cubicBezTo>
                  <a:pt x="750" y="2501"/>
                  <a:pt x="822" y="2596"/>
                  <a:pt x="929" y="2596"/>
                </a:cubicBezTo>
                <a:cubicBezTo>
                  <a:pt x="1036" y="2596"/>
                  <a:pt x="1107" y="2513"/>
                  <a:pt x="1107" y="2417"/>
                </a:cubicBezTo>
                <a:lnTo>
                  <a:pt x="1107" y="2393"/>
                </a:lnTo>
                <a:cubicBezTo>
                  <a:pt x="1536" y="2358"/>
                  <a:pt x="1845" y="2120"/>
                  <a:pt x="1845" y="1822"/>
                </a:cubicBezTo>
                <a:cubicBezTo>
                  <a:pt x="1845" y="1417"/>
                  <a:pt x="1453" y="1250"/>
                  <a:pt x="1107" y="1167"/>
                </a:cubicBezTo>
                <a:lnTo>
                  <a:pt x="1107" y="548"/>
                </a:lnTo>
                <a:cubicBezTo>
                  <a:pt x="1357" y="596"/>
                  <a:pt x="1512" y="703"/>
                  <a:pt x="1512" y="774"/>
                </a:cubicBezTo>
                <a:cubicBezTo>
                  <a:pt x="1512" y="869"/>
                  <a:pt x="1584" y="953"/>
                  <a:pt x="1691" y="953"/>
                </a:cubicBezTo>
                <a:cubicBezTo>
                  <a:pt x="1774" y="953"/>
                  <a:pt x="1869" y="881"/>
                  <a:pt x="1869" y="774"/>
                </a:cubicBezTo>
                <a:cubicBezTo>
                  <a:pt x="1869" y="477"/>
                  <a:pt x="1548" y="250"/>
                  <a:pt x="1119" y="191"/>
                </a:cubicBezTo>
                <a:lnTo>
                  <a:pt x="1119" y="179"/>
                </a:lnTo>
                <a:cubicBezTo>
                  <a:pt x="1119" y="84"/>
                  <a:pt x="1048" y="0"/>
                  <a:pt x="941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  <xdr:twoCellAnchor>
    <xdr:from>
      <xdr:col>1</xdr:col>
      <xdr:colOff>466725</xdr:colOff>
      <xdr:row>8</xdr:row>
      <xdr:rowOff>171450</xdr:rowOff>
    </xdr:from>
    <xdr:to>
      <xdr:col>2</xdr:col>
      <xdr:colOff>153120</xdr:colOff>
      <xdr:row>10</xdr:row>
      <xdr:rowOff>142447</xdr:rowOff>
    </xdr:to>
    <xdr:grpSp>
      <xdr:nvGrpSpPr>
        <xdr:cNvPr id="46" name="Google Shape;6637;p4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/>
      </xdr:nvGrpSpPr>
      <xdr:grpSpPr>
        <a:xfrm>
          <a:off x="1133475" y="1695450"/>
          <a:ext cx="353145" cy="351997"/>
          <a:chOff x="852385" y="1510916"/>
          <a:chExt cx="353145" cy="351997"/>
        </a:xfrm>
        <a:solidFill>
          <a:schemeClr val="bg1"/>
        </a:solidFill>
      </xdr:grpSpPr>
      <xdr:sp macro="" textlink="">
        <xdr:nvSpPr>
          <xdr:cNvPr id="47" name="Google Shape;6638;p44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852385" y="1510916"/>
            <a:ext cx="353145" cy="187785"/>
          </a:xfrm>
          <a:custGeom>
            <a:avLst/>
            <a:gdLst/>
            <a:ahLst/>
            <a:cxnLst/>
            <a:rect l="l" t="t" r="r" b="b"/>
            <a:pathLst>
              <a:path w="11086" h="5895" extrusionOk="0">
                <a:moveTo>
                  <a:pt x="6145" y="334"/>
                </a:moveTo>
                <a:lnTo>
                  <a:pt x="6145" y="703"/>
                </a:lnTo>
                <a:lnTo>
                  <a:pt x="4942" y="703"/>
                </a:lnTo>
                <a:lnTo>
                  <a:pt x="4942" y="334"/>
                </a:lnTo>
                <a:close/>
                <a:moveTo>
                  <a:pt x="10764" y="1025"/>
                </a:moveTo>
                <a:lnTo>
                  <a:pt x="10764" y="1596"/>
                </a:lnTo>
                <a:lnTo>
                  <a:pt x="346" y="1596"/>
                </a:lnTo>
                <a:lnTo>
                  <a:pt x="346" y="1025"/>
                </a:lnTo>
                <a:close/>
                <a:moveTo>
                  <a:pt x="4775" y="1"/>
                </a:moveTo>
                <a:cubicBezTo>
                  <a:pt x="4692" y="1"/>
                  <a:pt x="4621" y="84"/>
                  <a:pt x="4621" y="167"/>
                </a:cubicBezTo>
                <a:lnTo>
                  <a:pt x="4621" y="703"/>
                </a:lnTo>
                <a:lnTo>
                  <a:pt x="168" y="703"/>
                </a:lnTo>
                <a:cubicBezTo>
                  <a:pt x="72" y="703"/>
                  <a:pt x="1" y="775"/>
                  <a:pt x="1" y="870"/>
                </a:cubicBezTo>
                <a:lnTo>
                  <a:pt x="1" y="1751"/>
                </a:lnTo>
                <a:cubicBezTo>
                  <a:pt x="1" y="1834"/>
                  <a:pt x="72" y="1906"/>
                  <a:pt x="168" y="1906"/>
                </a:cubicBezTo>
                <a:lnTo>
                  <a:pt x="656" y="1906"/>
                </a:lnTo>
                <a:lnTo>
                  <a:pt x="656" y="2620"/>
                </a:lnTo>
                <a:cubicBezTo>
                  <a:pt x="656" y="2715"/>
                  <a:pt x="727" y="2787"/>
                  <a:pt x="822" y="2787"/>
                </a:cubicBezTo>
                <a:cubicBezTo>
                  <a:pt x="906" y="2787"/>
                  <a:pt x="989" y="2715"/>
                  <a:pt x="989" y="2620"/>
                </a:cubicBezTo>
                <a:lnTo>
                  <a:pt x="989" y="1906"/>
                </a:lnTo>
                <a:lnTo>
                  <a:pt x="10109" y="1906"/>
                </a:lnTo>
                <a:lnTo>
                  <a:pt x="10109" y="5740"/>
                </a:lnTo>
                <a:cubicBezTo>
                  <a:pt x="10109" y="5823"/>
                  <a:pt x="10181" y="5894"/>
                  <a:pt x="10276" y="5894"/>
                </a:cubicBezTo>
                <a:cubicBezTo>
                  <a:pt x="10359" y="5894"/>
                  <a:pt x="10431" y="5823"/>
                  <a:pt x="10431" y="5740"/>
                </a:cubicBezTo>
                <a:lnTo>
                  <a:pt x="10431" y="1918"/>
                </a:lnTo>
                <a:lnTo>
                  <a:pt x="10931" y="1918"/>
                </a:lnTo>
                <a:cubicBezTo>
                  <a:pt x="11014" y="1918"/>
                  <a:pt x="11086" y="1846"/>
                  <a:pt x="11086" y="1763"/>
                </a:cubicBezTo>
                <a:lnTo>
                  <a:pt x="11086" y="882"/>
                </a:lnTo>
                <a:cubicBezTo>
                  <a:pt x="11086" y="775"/>
                  <a:pt x="11014" y="703"/>
                  <a:pt x="10931" y="703"/>
                </a:cubicBezTo>
                <a:lnTo>
                  <a:pt x="6478" y="703"/>
                </a:lnTo>
                <a:lnTo>
                  <a:pt x="6478" y="167"/>
                </a:lnTo>
                <a:cubicBezTo>
                  <a:pt x="6478" y="84"/>
                  <a:pt x="6406" y="1"/>
                  <a:pt x="6311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8" name="Google Shape;6639;p44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852385" y="1609921"/>
            <a:ext cx="353145" cy="252992"/>
          </a:xfrm>
          <a:custGeom>
            <a:avLst/>
            <a:gdLst/>
            <a:ahLst/>
            <a:cxnLst/>
            <a:rect l="l" t="t" r="r" b="b"/>
            <a:pathLst>
              <a:path w="11086" h="7942" extrusionOk="0">
                <a:moveTo>
                  <a:pt x="10764" y="4382"/>
                </a:moveTo>
                <a:lnTo>
                  <a:pt x="10764" y="4953"/>
                </a:lnTo>
                <a:lnTo>
                  <a:pt x="346" y="4953"/>
                </a:lnTo>
                <a:lnTo>
                  <a:pt x="346" y="4382"/>
                </a:lnTo>
                <a:close/>
                <a:moveTo>
                  <a:pt x="6406" y="5275"/>
                </a:moveTo>
                <a:lnTo>
                  <a:pt x="6895" y="6168"/>
                </a:lnTo>
                <a:lnTo>
                  <a:pt x="4228" y="6168"/>
                </a:lnTo>
                <a:lnTo>
                  <a:pt x="4716" y="5275"/>
                </a:lnTo>
                <a:close/>
                <a:moveTo>
                  <a:pt x="4335" y="5275"/>
                </a:moveTo>
                <a:lnTo>
                  <a:pt x="3049" y="7608"/>
                </a:lnTo>
                <a:lnTo>
                  <a:pt x="2573" y="7608"/>
                </a:lnTo>
                <a:lnTo>
                  <a:pt x="3859" y="5275"/>
                </a:lnTo>
                <a:close/>
                <a:moveTo>
                  <a:pt x="7240" y="5275"/>
                </a:moveTo>
                <a:lnTo>
                  <a:pt x="8514" y="7608"/>
                </a:lnTo>
                <a:lnTo>
                  <a:pt x="8038" y="7608"/>
                </a:lnTo>
                <a:lnTo>
                  <a:pt x="6764" y="5275"/>
                </a:lnTo>
                <a:close/>
                <a:moveTo>
                  <a:pt x="822" y="0"/>
                </a:moveTo>
                <a:cubicBezTo>
                  <a:pt x="727" y="0"/>
                  <a:pt x="656" y="84"/>
                  <a:pt x="656" y="167"/>
                </a:cubicBezTo>
                <a:lnTo>
                  <a:pt x="656" y="4072"/>
                </a:lnTo>
                <a:lnTo>
                  <a:pt x="168" y="4072"/>
                </a:lnTo>
                <a:cubicBezTo>
                  <a:pt x="72" y="4072"/>
                  <a:pt x="1" y="4144"/>
                  <a:pt x="1" y="4239"/>
                </a:cubicBezTo>
                <a:lnTo>
                  <a:pt x="1" y="5108"/>
                </a:lnTo>
                <a:cubicBezTo>
                  <a:pt x="1" y="5203"/>
                  <a:pt x="72" y="5275"/>
                  <a:pt x="168" y="5275"/>
                </a:cubicBezTo>
                <a:lnTo>
                  <a:pt x="3489" y="5275"/>
                </a:lnTo>
                <a:lnTo>
                  <a:pt x="2144" y="7704"/>
                </a:lnTo>
                <a:cubicBezTo>
                  <a:pt x="2120" y="7751"/>
                  <a:pt x="2120" y="7811"/>
                  <a:pt x="2144" y="7870"/>
                </a:cubicBezTo>
                <a:cubicBezTo>
                  <a:pt x="2180" y="7906"/>
                  <a:pt x="2239" y="7942"/>
                  <a:pt x="2275" y="7942"/>
                </a:cubicBezTo>
                <a:lnTo>
                  <a:pt x="3132" y="7942"/>
                </a:lnTo>
                <a:cubicBezTo>
                  <a:pt x="3192" y="7942"/>
                  <a:pt x="3251" y="7906"/>
                  <a:pt x="3275" y="7846"/>
                </a:cubicBezTo>
                <a:lnTo>
                  <a:pt x="3644" y="7168"/>
                </a:lnTo>
                <a:lnTo>
                  <a:pt x="4644" y="7168"/>
                </a:lnTo>
                <a:cubicBezTo>
                  <a:pt x="4728" y="7168"/>
                  <a:pt x="4811" y="7096"/>
                  <a:pt x="4811" y="7001"/>
                </a:cubicBezTo>
                <a:cubicBezTo>
                  <a:pt x="4811" y="6906"/>
                  <a:pt x="4728" y="6834"/>
                  <a:pt x="4644" y="6834"/>
                </a:cubicBezTo>
                <a:lnTo>
                  <a:pt x="3823" y="6834"/>
                </a:lnTo>
                <a:lnTo>
                  <a:pt x="4037" y="6465"/>
                </a:lnTo>
                <a:lnTo>
                  <a:pt x="7061" y="6465"/>
                </a:lnTo>
                <a:lnTo>
                  <a:pt x="7252" y="6834"/>
                </a:lnTo>
                <a:lnTo>
                  <a:pt x="5299" y="6834"/>
                </a:lnTo>
                <a:cubicBezTo>
                  <a:pt x="5216" y="6834"/>
                  <a:pt x="5133" y="6906"/>
                  <a:pt x="5133" y="7001"/>
                </a:cubicBezTo>
                <a:cubicBezTo>
                  <a:pt x="5133" y="7096"/>
                  <a:pt x="5216" y="7168"/>
                  <a:pt x="5299" y="7168"/>
                </a:cubicBezTo>
                <a:lnTo>
                  <a:pt x="7430" y="7168"/>
                </a:lnTo>
                <a:lnTo>
                  <a:pt x="7800" y="7846"/>
                </a:lnTo>
                <a:cubicBezTo>
                  <a:pt x="7835" y="7894"/>
                  <a:pt x="7895" y="7942"/>
                  <a:pt x="7954" y="7942"/>
                </a:cubicBezTo>
                <a:lnTo>
                  <a:pt x="8800" y="7942"/>
                </a:lnTo>
                <a:cubicBezTo>
                  <a:pt x="8859" y="7942"/>
                  <a:pt x="8907" y="7906"/>
                  <a:pt x="8931" y="7870"/>
                </a:cubicBezTo>
                <a:cubicBezTo>
                  <a:pt x="8966" y="7823"/>
                  <a:pt x="8966" y="7763"/>
                  <a:pt x="8931" y="7704"/>
                </a:cubicBezTo>
                <a:lnTo>
                  <a:pt x="7597" y="5275"/>
                </a:lnTo>
                <a:lnTo>
                  <a:pt x="10931" y="5275"/>
                </a:lnTo>
                <a:cubicBezTo>
                  <a:pt x="11014" y="5275"/>
                  <a:pt x="11086" y="5203"/>
                  <a:pt x="11086" y="5108"/>
                </a:cubicBezTo>
                <a:lnTo>
                  <a:pt x="11086" y="4239"/>
                </a:lnTo>
                <a:cubicBezTo>
                  <a:pt x="11086" y="4144"/>
                  <a:pt x="11014" y="4072"/>
                  <a:pt x="10931" y="4072"/>
                </a:cubicBezTo>
                <a:lnTo>
                  <a:pt x="10431" y="4072"/>
                </a:lnTo>
                <a:lnTo>
                  <a:pt x="10431" y="3263"/>
                </a:lnTo>
                <a:cubicBezTo>
                  <a:pt x="10431" y="3179"/>
                  <a:pt x="10359" y="3108"/>
                  <a:pt x="10276" y="3108"/>
                </a:cubicBezTo>
                <a:cubicBezTo>
                  <a:pt x="10181" y="3108"/>
                  <a:pt x="10109" y="3179"/>
                  <a:pt x="10109" y="3263"/>
                </a:cubicBezTo>
                <a:lnTo>
                  <a:pt x="10109" y="4072"/>
                </a:lnTo>
                <a:lnTo>
                  <a:pt x="989" y="4072"/>
                </a:lnTo>
                <a:lnTo>
                  <a:pt x="989" y="167"/>
                </a:lnTo>
                <a:cubicBezTo>
                  <a:pt x="989" y="84"/>
                  <a:pt x="906" y="0"/>
                  <a:pt x="822" y="0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49" name="Google Shape;6640;p44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928264" y="1584501"/>
            <a:ext cx="198775" cy="140735"/>
          </a:xfrm>
          <a:custGeom>
            <a:avLst/>
            <a:gdLst/>
            <a:ahLst/>
            <a:cxnLst/>
            <a:rect l="l" t="t" r="r" b="b"/>
            <a:pathLst>
              <a:path w="6240" h="4418" extrusionOk="0">
                <a:moveTo>
                  <a:pt x="5608" y="322"/>
                </a:moveTo>
                <a:cubicBezTo>
                  <a:pt x="5787" y="322"/>
                  <a:pt x="5929" y="465"/>
                  <a:pt x="5929" y="643"/>
                </a:cubicBezTo>
                <a:cubicBezTo>
                  <a:pt x="5929" y="798"/>
                  <a:pt x="5775" y="953"/>
                  <a:pt x="5608" y="953"/>
                </a:cubicBezTo>
                <a:cubicBezTo>
                  <a:pt x="5453" y="953"/>
                  <a:pt x="5298" y="822"/>
                  <a:pt x="5298" y="643"/>
                </a:cubicBezTo>
                <a:cubicBezTo>
                  <a:pt x="5298" y="477"/>
                  <a:pt x="5429" y="322"/>
                  <a:pt x="5608" y="322"/>
                </a:cubicBezTo>
                <a:close/>
                <a:moveTo>
                  <a:pt x="2131" y="1334"/>
                </a:moveTo>
                <a:cubicBezTo>
                  <a:pt x="2310" y="1334"/>
                  <a:pt x="2441" y="1477"/>
                  <a:pt x="2441" y="1656"/>
                </a:cubicBezTo>
                <a:cubicBezTo>
                  <a:pt x="2441" y="1834"/>
                  <a:pt x="2310" y="1965"/>
                  <a:pt x="2131" y="1965"/>
                </a:cubicBezTo>
                <a:cubicBezTo>
                  <a:pt x="1965" y="1965"/>
                  <a:pt x="1822" y="1834"/>
                  <a:pt x="1822" y="1656"/>
                </a:cubicBezTo>
                <a:cubicBezTo>
                  <a:pt x="1822" y="1489"/>
                  <a:pt x="1953" y="1334"/>
                  <a:pt x="2131" y="1334"/>
                </a:cubicBezTo>
                <a:close/>
                <a:moveTo>
                  <a:pt x="4036" y="2429"/>
                </a:moveTo>
                <a:cubicBezTo>
                  <a:pt x="4215" y="2429"/>
                  <a:pt x="4346" y="2560"/>
                  <a:pt x="4346" y="2739"/>
                </a:cubicBezTo>
                <a:cubicBezTo>
                  <a:pt x="4346" y="2918"/>
                  <a:pt x="4203" y="3049"/>
                  <a:pt x="4036" y="3049"/>
                </a:cubicBezTo>
                <a:cubicBezTo>
                  <a:pt x="3870" y="3049"/>
                  <a:pt x="3727" y="2918"/>
                  <a:pt x="3727" y="2739"/>
                </a:cubicBezTo>
                <a:cubicBezTo>
                  <a:pt x="3727" y="2572"/>
                  <a:pt x="3858" y="2429"/>
                  <a:pt x="4036" y="2429"/>
                </a:cubicBezTo>
                <a:close/>
                <a:moveTo>
                  <a:pt x="595" y="3501"/>
                </a:moveTo>
                <a:cubicBezTo>
                  <a:pt x="774" y="3501"/>
                  <a:pt x="905" y="3632"/>
                  <a:pt x="905" y="3811"/>
                </a:cubicBezTo>
                <a:cubicBezTo>
                  <a:pt x="905" y="3989"/>
                  <a:pt x="762" y="4120"/>
                  <a:pt x="595" y="4120"/>
                </a:cubicBezTo>
                <a:cubicBezTo>
                  <a:pt x="429" y="4120"/>
                  <a:pt x="286" y="3989"/>
                  <a:pt x="286" y="3811"/>
                </a:cubicBezTo>
                <a:cubicBezTo>
                  <a:pt x="286" y="3644"/>
                  <a:pt x="417" y="3501"/>
                  <a:pt x="595" y="3501"/>
                </a:cubicBezTo>
                <a:close/>
                <a:moveTo>
                  <a:pt x="5608" y="1"/>
                </a:moveTo>
                <a:cubicBezTo>
                  <a:pt x="5275" y="1"/>
                  <a:pt x="4989" y="286"/>
                  <a:pt x="4989" y="632"/>
                </a:cubicBezTo>
                <a:cubicBezTo>
                  <a:pt x="4989" y="786"/>
                  <a:pt x="5048" y="941"/>
                  <a:pt x="5156" y="1048"/>
                </a:cubicBezTo>
                <a:lnTo>
                  <a:pt x="4239" y="2132"/>
                </a:lnTo>
                <a:cubicBezTo>
                  <a:pt x="4179" y="2120"/>
                  <a:pt x="4108" y="2096"/>
                  <a:pt x="4048" y="2096"/>
                </a:cubicBezTo>
                <a:cubicBezTo>
                  <a:pt x="3858" y="2096"/>
                  <a:pt x="3679" y="2191"/>
                  <a:pt x="3560" y="2334"/>
                </a:cubicBezTo>
                <a:lnTo>
                  <a:pt x="2739" y="1882"/>
                </a:lnTo>
                <a:cubicBezTo>
                  <a:pt x="2774" y="1798"/>
                  <a:pt x="2786" y="1727"/>
                  <a:pt x="2786" y="1656"/>
                </a:cubicBezTo>
                <a:cubicBezTo>
                  <a:pt x="2786" y="1310"/>
                  <a:pt x="2500" y="1024"/>
                  <a:pt x="2155" y="1024"/>
                </a:cubicBezTo>
                <a:cubicBezTo>
                  <a:pt x="1822" y="1024"/>
                  <a:pt x="1536" y="1310"/>
                  <a:pt x="1536" y="1656"/>
                </a:cubicBezTo>
                <a:cubicBezTo>
                  <a:pt x="1536" y="1822"/>
                  <a:pt x="1596" y="1953"/>
                  <a:pt x="1703" y="2072"/>
                </a:cubicBezTo>
                <a:lnTo>
                  <a:pt x="834" y="3203"/>
                </a:lnTo>
                <a:cubicBezTo>
                  <a:pt x="774" y="3191"/>
                  <a:pt x="703" y="3168"/>
                  <a:pt x="631" y="3168"/>
                </a:cubicBezTo>
                <a:cubicBezTo>
                  <a:pt x="286" y="3168"/>
                  <a:pt x="0" y="3453"/>
                  <a:pt x="0" y="3799"/>
                </a:cubicBezTo>
                <a:cubicBezTo>
                  <a:pt x="0" y="4144"/>
                  <a:pt x="286" y="4418"/>
                  <a:pt x="631" y="4418"/>
                </a:cubicBezTo>
                <a:cubicBezTo>
                  <a:pt x="965" y="4418"/>
                  <a:pt x="1250" y="4144"/>
                  <a:pt x="1250" y="3799"/>
                </a:cubicBezTo>
                <a:cubicBezTo>
                  <a:pt x="1250" y="3632"/>
                  <a:pt x="1191" y="3501"/>
                  <a:pt x="1084" y="3382"/>
                </a:cubicBezTo>
                <a:lnTo>
                  <a:pt x="1953" y="2251"/>
                </a:lnTo>
                <a:cubicBezTo>
                  <a:pt x="2012" y="2263"/>
                  <a:pt x="2084" y="2275"/>
                  <a:pt x="2155" y="2275"/>
                </a:cubicBezTo>
                <a:cubicBezTo>
                  <a:pt x="2310" y="2275"/>
                  <a:pt x="2441" y="2215"/>
                  <a:pt x="2560" y="2144"/>
                </a:cubicBezTo>
                <a:lnTo>
                  <a:pt x="3441" y="2632"/>
                </a:lnTo>
                <a:cubicBezTo>
                  <a:pt x="3441" y="2668"/>
                  <a:pt x="3429" y="2691"/>
                  <a:pt x="3429" y="2739"/>
                </a:cubicBezTo>
                <a:cubicBezTo>
                  <a:pt x="3429" y="3084"/>
                  <a:pt x="3703" y="3370"/>
                  <a:pt x="4048" y="3370"/>
                </a:cubicBezTo>
                <a:cubicBezTo>
                  <a:pt x="4394" y="3370"/>
                  <a:pt x="4679" y="3084"/>
                  <a:pt x="4679" y="2739"/>
                </a:cubicBezTo>
                <a:cubicBezTo>
                  <a:pt x="4679" y="2572"/>
                  <a:pt x="4620" y="2429"/>
                  <a:pt x="4513" y="2322"/>
                </a:cubicBezTo>
                <a:lnTo>
                  <a:pt x="5418" y="1239"/>
                </a:lnTo>
                <a:cubicBezTo>
                  <a:pt x="5477" y="1251"/>
                  <a:pt x="5548" y="1263"/>
                  <a:pt x="5608" y="1263"/>
                </a:cubicBezTo>
                <a:cubicBezTo>
                  <a:pt x="5953" y="1263"/>
                  <a:pt x="6239" y="989"/>
                  <a:pt x="6239" y="643"/>
                </a:cubicBezTo>
                <a:cubicBezTo>
                  <a:pt x="6239" y="286"/>
                  <a:pt x="5953" y="1"/>
                  <a:pt x="5608" y="1"/>
                </a:cubicBezTo>
                <a:close/>
              </a:path>
            </a:pathLst>
          </a:custGeom>
          <a:grpFill/>
          <a:ln>
            <a:solidFill>
              <a:schemeClr val="bg1"/>
            </a:solidFill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  <xdr:twoCellAnchor editAs="oneCell">
    <xdr:from>
      <xdr:col>13</xdr:col>
      <xdr:colOff>95251</xdr:colOff>
      <xdr:row>19</xdr:row>
      <xdr:rowOff>52313</xdr:rowOff>
    </xdr:from>
    <xdr:to>
      <xdr:col>14</xdr:col>
      <xdr:colOff>57150</xdr:colOff>
      <xdr:row>22</xdr:row>
      <xdr:rowOff>141212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63001" y="3776588"/>
          <a:ext cx="800099" cy="67944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6</xdr:col>
      <xdr:colOff>209549</xdr:colOff>
      <xdr:row>4</xdr:row>
      <xdr:rowOff>152400</xdr:rowOff>
    </xdr:from>
    <xdr:to>
      <xdr:col>10</xdr:col>
      <xdr:colOff>231738</xdr:colOff>
      <xdr:row>18</xdr:row>
      <xdr:rowOff>56664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0049" y="914400"/>
          <a:ext cx="2689189" cy="2676039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95249</xdr:colOff>
      <xdr:row>18</xdr:row>
      <xdr:rowOff>13011</xdr:rowOff>
    </xdr:from>
    <xdr:to>
      <xdr:col>2</xdr:col>
      <xdr:colOff>476250</xdr:colOff>
      <xdr:row>23</xdr:row>
      <xdr:rowOff>28576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1999" y="3546786"/>
          <a:ext cx="1047751" cy="99664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4</xdr:col>
      <xdr:colOff>161925</xdr:colOff>
      <xdr:row>21</xdr:row>
      <xdr:rowOff>17562</xdr:rowOff>
    </xdr:from>
    <xdr:ext cx="5343525" cy="968983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828925" y="4132362"/>
          <a:ext cx="5343525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CO" sz="14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El orden es un reflejo de tus pensamientos. Si tu alrededor esta en orden significa que tu mente esta en orden y viceversa, si todo tu alrededor es un desorden, significa que tus pensamientos están desordenados.</a:t>
          </a:r>
        </a:p>
      </xdr:txBody>
    </xdr:sp>
    <xdr:clientData/>
  </xdr:oneCellAnchor>
  <xdr:oneCellAnchor>
    <xdr:from>
      <xdr:col>1</xdr:col>
      <xdr:colOff>57150</xdr:colOff>
      <xdr:row>22</xdr:row>
      <xdr:rowOff>152400</xdr:rowOff>
    </xdr:from>
    <xdr:ext cx="1040157" cy="264560"/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23900" y="4467225"/>
          <a:ext cx="1040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>
              <a:solidFill>
                <a:schemeClr val="bg1"/>
              </a:solidFill>
            </a:rPr>
            <a:t>@Alejo_Ortiz_</a:t>
          </a:r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030218" cy="264560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667750" y="4514850"/>
          <a:ext cx="10302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>
              <a:solidFill>
                <a:schemeClr val="bg1"/>
              </a:solidFill>
            </a:rPr>
            <a:t>@ExcelSmart_</a:t>
          </a:r>
        </a:p>
      </xdr:txBody>
    </xdr:sp>
    <xdr:clientData/>
  </xdr:oneCellAnchor>
  <xdr:twoCellAnchor>
    <xdr:from>
      <xdr:col>11</xdr:col>
      <xdr:colOff>228600</xdr:colOff>
      <xdr:row>1</xdr:row>
      <xdr:rowOff>161925</xdr:rowOff>
    </xdr:from>
    <xdr:to>
      <xdr:col>13</xdr:col>
      <xdr:colOff>504825</xdr:colOff>
      <xdr:row>4</xdr:row>
      <xdr:rowOff>19050</xdr:rowOff>
    </xdr:to>
    <xdr:sp macro="" textlink="">
      <xdr:nvSpPr>
        <xdr:cNvPr id="54" name="Rectángulo: esquinas redondeadas 5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7562850" y="352425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600" b="1">
              <a:solidFill>
                <a:schemeClr val="lt1"/>
              </a:solidFill>
              <a:latin typeface="+mn-lt"/>
              <a:ea typeface="+mn-ea"/>
              <a:cs typeface="+mn-cs"/>
            </a:rPr>
            <a:t>Plan</a:t>
          </a:r>
          <a:r>
            <a:rPr lang="es-CO" sz="16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ahorro</a:t>
          </a:r>
          <a:endParaRPr lang="es-CO" sz="16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352425</xdr:colOff>
      <xdr:row>1</xdr:row>
      <xdr:rowOff>161925</xdr:rowOff>
    </xdr:from>
    <xdr:to>
      <xdr:col>10</xdr:col>
      <xdr:colOff>628650</xdr:colOff>
      <xdr:row>4</xdr:row>
      <xdr:rowOff>19050</xdr:rowOff>
    </xdr:to>
    <xdr:sp macro="" textlink="">
      <xdr:nvSpPr>
        <xdr:cNvPr id="55" name="Rectángulo: esquinas redondeadas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686425" y="352425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>
              <a:solidFill>
                <a:schemeClr val="lt1"/>
              </a:solidFill>
              <a:latin typeface="+mn-lt"/>
              <a:ea typeface="+mn-ea"/>
              <a:cs typeface="+mn-cs"/>
            </a:rPr>
            <a:t>Registro Facturas</a:t>
          </a:r>
        </a:p>
      </xdr:txBody>
    </xdr:sp>
    <xdr:clientData/>
  </xdr:twoCellAnchor>
  <xdr:twoCellAnchor>
    <xdr:from>
      <xdr:col>2</xdr:col>
      <xdr:colOff>533400</xdr:colOff>
      <xdr:row>4</xdr:row>
      <xdr:rowOff>171450</xdr:rowOff>
    </xdr:from>
    <xdr:to>
      <xdr:col>5</xdr:col>
      <xdr:colOff>142875</xdr:colOff>
      <xdr:row>7</xdr:row>
      <xdr:rowOff>28575</xdr:rowOff>
    </xdr:to>
    <xdr:sp macro="" textlink="">
      <xdr:nvSpPr>
        <xdr:cNvPr id="56" name="Rectángulo: esquinas redondeadas 5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866900" y="933450"/>
          <a:ext cx="1609725" cy="428625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>
              <a:solidFill>
                <a:schemeClr val="lt1"/>
              </a:solidFill>
              <a:latin typeface="+mn-lt"/>
              <a:ea typeface="+mn-ea"/>
              <a:cs typeface="+mn-cs"/>
            </a:rPr>
            <a:t>Simulador</a:t>
          </a:r>
          <a:r>
            <a:rPr lang="es-CO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Créditos</a:t>
          </a:r>
          <a:endParaRPr lang="es-CO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504825</xdr:colOff>
      <xdr:row>8</xdr:row>
      <xdr:rowOff>114300</xdr:rowOff>
    </xdr:from>
    <xdr:to>
      <xdr:col>5</xdr:col>
      <xdr:colOff>114300</xdr:colOff>
      <xdr:row>11</xdr:row>
      <xdr:rowOff>95250</xdr:rowOff>
    </xdr:to>
    <xdr:sp macro="" textlink="">
      <xdr:nvSpPr>
        <xdr:cNvPr id="57" name="Rectángulo: esquinas redondeadas 5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838325" y="1638300"/>
          <a:ext cx="1609725" cy="552450"/>
        </a:xfrm>
        <a:prstGeom prst="roundRect">
          <a:avLst/>
        </a:prstGeom>
        <a:solidFill>
          <a:schemeClr val="accent2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>
              <a:solidFill>
                <a:schemeClr val="lt1"/>
              </a:solidFill>
              <a:latin typeface="+mn-lt"/>
              <a:ea typeface="+mn-ea"/>
              <a:cs typeface="+mn-cs"/>
            </a:rPr>
            <a:t>Simulador</a:t>
          </a:r>
          <a:r>
            <a:rPr lang="es-CO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Interes Compuesto</a:t>
          </a:r>
          <a:endParaRPr lang="es-CO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95250</xdr:colOff>
      <xdr:row>19</xdr:row>
      <xdr:rowOff>38100</xdr:rowOff>
    </xdr:from>
    <xdr:to>
      <xdr:col>10</xdr:col>
      <xdr:colOff>342900</xdr:colOff>
      <xdr:row>21</xdr:row>
      <xdr:rowOff>9525</xdr:rowOff>
    </xdr:to>
    <xdr:sp macro="" textlink="">
      <xdr:nvSpPr>
        <xdr:cNvPr id="58" name="Rectángulo: esquinas redondeadas 5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4095750" y="3762375"/>
          <a:ext cx="2914650" cy="361950"/>
        </a:xfrm>
        <a:prstGeom prst="roundRect">
          <a:avLst/>
        </a:prstGeom>
        <a:solidFill>
          <a:schemeClr val="bg1">
            <a:lumMod val="75000"/>
          </a:schemeClr>
        </a:solidFill>
        <a:effectLst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1100" b="1">
              <a:solidFill>
                <a:schemeClr val="tx1"/>
              </a:solidFill>
              <a:latin typeface="+mn-lt"/>
              <a:ea typeface="+mn-ea"/>
              <a:cs typeface="+mn-cs"/>
            </a:rPr>
            <a:t>RESUMEN FINANCIERO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</xdr:row>
      <xdr:rowOff>114300</xdr:rowOff>
    </xdr:from>
    <xdr:to>
      <xdr:col>3</xdr:col>
      <xdr:colOff>247650</xdr:colOff>
      <xdr:row>5</xdr:row>
      <xdr:rowOff>133350</xdr:rowOff>
    </xdr:to>
    <xdr:sp macro="" textlink="">
      <xdr:nvSpPr>
        <xdr:cNvPr id="3" name="Flecha: hacia l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019175" y="304800"/>
          <a:ext cx="1314450" cy="78105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423332</xdr:colOff>
      <xdr:row>9</xdr:row>
      <xdr:rowOff>141816</xdr:rowOff>
    </xdr:from>
    <xdr:to>
      <xdr:col>14</xdr:col>
      <xdr:colOff>698500</xdr:colOff>
      <xdr:row>28</xdr:row>
      <xdr:rowOff>21166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613833</xdr:colOff>
      <xdr:row>3</xdr:row>
      <xdr:rowOff>31751</xdr:rowOff>
    </xdr:from>
    <xdr:to>
      <xdr:col>2</xdr:col>
      <xdr:colOff>655108</xdr:colOff>
      <xdr:row>6</xdr:row>
      <xdr:rowOff>184151</xdr:rowOff>
    </xdr:to>
    <xdr:sp macro="" textlink="">
      <xdr:nvSpPr>
        <xdr:cNvPr id="2" name="Flecha: hacia la izquierda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13833" y="603251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0</xdr:colOff>
      <xdr:row>51</xdr:row>
      <xdr:rowOff>0</xdr:rowOff>
    </xdr:to>
    <xdr:pic>
      <xdr:nvPicPr>
        <xdr:cNvPr id="9" name="Imagen 8" descr="Humo rojo sobre fondo negro | Foto Premium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8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0" cy="971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581024</xdr:colOff>
      <xdr:row>31</xdr:row>
      <xdr:rowOff>101600</xdr:rowOff>
    </xdr:from>
    <xdr:to>
      <xdr:col>16</xdr:col>
      <xdr:colOff>342899</xdr:colOff>
      <xdr:row>44</xdr:row>
      <xdr:rowOff>186644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11</xdr:row>
      <xdr:rowOff>19050</xdr:rowOff>
    </xdr:from>
    <xdr:to>
      <xdr:col>5</xdr:col>
      <xdr:colOff>47624</xdr:colOff>
      <xdr:row>23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269875</xdr:colOff>
      <xdr:row>9</xdr:row>
      <xdr:rowOff>1</xdr:rowOff>
    </xdr:from>
    <xdr:to>
      <xdr:col>15</xdr:col>
      <xdr:colOff>450851</xdr:colOff>
      <xdr:row>20</xdr:row>
      <xdr:rowOff>6351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49786</xdr:colOff>
      <xdr:row>7</xdr:row>
      <xdr:rowOff>38100</xdr:rowOff>
    </xdr:from>
    <xdr:to>
      <xdr:col>10</xdr:col>
      <xdr:colOff>161925</xdr:colOff>
      <xdr:row>21</xdr:row>
      <xdr:rowOff>75680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189942</xdr:colOff>
      <xdr:row>8</xdr:row>
      <xdr:rowOff>104216</xdr:rowOff>
    </xdr:from>
    <xdr:to>
      <xdr:col>1</xdr:col>
      <xdr:colOff>704852</xdr:colOff>
      <xdr:row>10</xdr:row>
      <xdr:rowOff>9525</xdr:rowOff>
    </xdr:to>
    <xdr:sp macro="" textlink="Datos!B2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89942" y="1628216"/>
          <a:ext cx="1276910" cy="286309"/>
        </a:xfrm>
        <a:prstGeom prst="roundRect">
          <a:avLst/>
        </a:prstGeom>
        <a:solidFill>
          <a:schemeClr val="tx1">
            <a:lumMod val="95000"/>
            <a:lumOff val="5000"/>
          </a:schemeClr>
        </a:solidFill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4B1CFF5-B981-4AEA-B3DC-C8FFAC872CE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t>$ 0</a:t>
          </a:fld>
          <a:endParaRPr lang="es-CO" sz="1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200026</xdr:colOff>
      <xdr:row>8</xdr:row>
      <xdr:rowOff>102534</xdr:rowOff>
    </xdr:from>
    <xdr:to>
      <xdr:col>4</xdr:col>
      <xdr:colOff>19051</xdr:colOff>
      <xdr:row>9</xdr:row>
      <xdr:rowOff>180976</xdr:rowOff>
    </xdr:to>
    <xdr:sp macro="" textlink="Datos!C2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724026" y="1626534"/>
          <a:ext cx="1343025" cy="268942"/>
        </a:xfrm>
        <a:prstGeom prst="roundRect">
          <a:avLst/>
        </a:prstGeom>
        <a:gradFill>
          <a:gsLst>
            <a:gs pos="0">
              <a:schemeClr val="bg2">
                <a:lumMod val="75000"/>
              </a:schemeClr>
            </a:gs>
            <a:gs pos="48000">
              <a:schemeClr val="bg1">
                <a:lumMod val="75000"/>
              </a:schemeClr>
            </a:gs>
            <a:gs pos="88000">
              <a:schemeClr val="bg2">
                <a:lumMod val="50000"/>
              </a:schemeClr>
            </a:gs>
            <a:gs pos="100000">
              <a:schemeClr val="bg2">
                <a:lumMod val="50000"/>
              </a:schemeClr>
            </a:gs>
          </a:gsLst>
          <a:lin ang="5400000" scaled="0"/>
        </a:gra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fld id="{4C960427-AA0A-4211-ADF6-4849E36BE5BA}" type="TxLink">
            <a:rPr lang="en-US" sz="1100" b="0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#¡DIV/0!</a:t>
          </a:fld>
          <a:endParaRPr lang="es-CO" sz="1400" b="1" i="0" u="none" strike="noStrike">
            <a:solidFill>
              <a:schemeClr val="tx1"/>
            </a:solidFill>
            <a:latin typeface="Calibri"/>
            <a:ea typeface="+mn-ea"/>
            <a:cs typeface="Calibri"/>
          </a:endParaRPr>
        </a:p>
      </xdr:txBody>
    </xdr:sp>
    <xdr:clientData/>
  </xdr:twoCellAnchor>
  <xdr:oneCellAnchor>
    <xdr:from>
      <xdr:col>0</xdr:col>
      <xdr:colOff>285192</xdr:colOff>
      <xdr:row>9</xdr:row>
      <xdr:rowOff>179293</xdr:rowOff>
    </xdr:from>
    <xdr:ext cx="1535205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285192" y="1893793"/>
          <a:ext cx="15352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 b="0">
              <a:solidFill>
                <a:schemeClr val="bg1"/>
              </a:solidFill>
            </a:rPr>
            <a:t>PROYECTADO</a:t>
          </a:r>
          <a:endParaRPr lang="es-CO" sz="1600" b="0">
            <a:solidFill>
              <a:schemeClr val="bg1"/>
            </a:solidFill>
          </a:endParaRPr>
        </a:p>
      </xdr:txBody>
    </xdr:sp>
    <xdr:clientData/>
  </xdr:oneCellAnchor>
  <xdr:oneCellAnchor>
    <xdr:from>
      <xdr:col>2</xdr:col>
      <xdr:colOff>719979</xdr:colOff>
      <xdr:row>9</xdr:row>
      <xdr:rowOff>187137</xdr:rowOff>
    </xdr:from>
    <xdr:ext cx="83259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2243979" y="1901637"/>
          <a:ext cx="8325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 b="0">
              <a:solidFill>
                <a:schemeClr val="bg1"/>
              </a:solidFill>
            </a:rPr>
            <a:t>REAL</a:t>
          </a:r>
        </a:p>
      </xdr:txBody>
    </xdr:sp>
    <xdr:clientData/>
  </xdr:oneCellAnchor>
  <xdr:oneCellAnchor>
    <xdr:from>
      <xdr:col>1</xdr:col>
      <xdr:colOff>148478</xdr:colOff>
      <xdr:row>5</xdr:row>
      <xdr:rowOff>21291</xdr:rowOff>
    </xdr:from>
    <xdr:ext cx="2147047" cy="311496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910478" y="973791"/>
          <a:ext cx="214704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400" b="1">
              <a:solidFill>
                <a:schemeClr val="bg1"/>
              </a:solidFill>
            </a:rPr>
            <a:t>PROMEDIO MENSUAL</a:t>
          </a:r>
        </a:p>
      </xdr:txBody>
    </xdr:sp>
    <xdr:clientData/>
  </xdr:oneCellAnchor>
  <xdr:twoCellAnchor>
    <xdr:from>
      <xdr:col>0</xdr:col>
      <xdr:colOff>53229</xdr:colOff>
      <xdr:row>7</xdr:row>
      <xdr:rowOff>16249</xdr:rowOff>
    </xdr:from>
    <xdr:to>
      <xdr:col>4</xdr:col>
      <xdr:colOff>323851</xdr:colOff>
      <xdr:row>11</xdr:row>
      <xdr:rowOff>95250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53229" y="1349749"/>
          <a:ext cx="3318622" cy="841001"/>
        </a:xfrm>
        <a:prstGeom prst="rect">
          <a:avLst/>
        </a:prstGeom>
        <a:noFill/>
        <a:ln w="22225">
          <a:solidFill>
            <a:schemeClr val="bg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1</xdr:col>
      <xdr:colOff>408455</xdr:colOff>
      <xdr:row>6</xdr:row>
      <xdr:rowOff>41463</xdr:rowOff>
    </xdr:from>
    <xdr:ext cx="1535205" cy="49629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/>
      </xdr:nvSpPr>
      <xdr:spPr>
        <a:xfrm>
          <a:off x="1170455" y="1184463"/>
          <a:ext cx="1535205" cy="496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800" b="1">
              <a:solidFill>
                <a:schemeClr val="bg1"/>
              </a:solidFill>
              <a:latin typeface="Aldhabi" panose="01000000000000000000" pitchFamily="2" charset="-78"/>
              <a:cs typeface="Aldhabi" panose="01000000000000000000" pitchFamily="2" charset="-78"/>
            </a:rPr>
            <a:t>INGRESOS</a:t>
          </a:r>
          <a:endParaRPr lang="es-CO" sz="1050" b="1">
            <a:solidFill>
              <a:schemeClr val="bg1"/>
            </a:solidFill>
            <a:latin typeface="Aldhabi" panose="01000000000000000000" pitchFamily="2" charset="-78"/>
            <a:cs typeface="Aldhabi" panose="01000000000000000000" pitchFamily="2" charset="-78"/>
          </a:endParaRPr>
        </a:p>
      </xdr:txBody>
    </xdr:sp>
    <xdr:clientData/>
  </xdr:oneCellAnchor>
  <xdr:twoCellAnchor>
    <xdr:from>
      <xdr:col>0</xdr:col>
      <xdr:colOff>0</xdr:colOff>
      <xdr:row>4</xdr:row>
      <xdr:rowOff>161925</xdr:rowOff>
    </xdr:from>
    <xdr:to>
      <xdr:col>16</xdr:col>
      <xdr:colOff>247650</xdr:colOff>
      <xdr:row>23</xdr:row>
      <xdr:rowOff>133350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0" y="923925"/>
          <a:ext cx="12439650" cy="3590925"/>
        </a:xfrm>
        <a:prstGeom prst="rect">
          <a:avLst/>
        </a:prstGeom>
        <a:noFill/>
        <a:ln w="19050">
          <a:solidFill>
            <a:schemeClr val="bg1">
              <a:alpha val="50000"/>
            </a:schemeClr>
          </a:solidFill>
          <a:prstDash val="lg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91018</xdr:colOff>
      <xdr:row>26</xdr:row>
      <xdr:rowOff>20110</xdr:rowOff>
    </xdr:from>
    <xdr:to>
      <xdr:col>16</xdr:col>
      <xdr:colOff>376767</xdr:colOff>
      <xdr:row>31</xdr:row>
      <xdr:rowOff>86784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73018" y="4973110"/>
              <a:ext cx="4095749" cy="10191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29633</xdr:colOff>
      <xdr:row>29</xdr:row>
      <xdr:rowOff>40217</xdr:rowOff>
    </xdr:from>
    <xdr:to>
      <xdr:col>10</xdr:col>
      <xdr:colOff>601133</xdr:colOff>
      <xdr:row>45</xdr:row>
      <xdr:rowOff>44979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50800</xdr:colOff>
      <xdr:row>29</xdr:row>
      <xdr:rowOff>2117</xdr:rowOff>
    </xdr:from>
    <xdr:to>
      <xdr:col>5</xdr:col>
      <xdr:colOff>222250</xdr:colOff>
      <xdr:row>45</xdr:row>
      <xdr:rowOff>12700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371475</xdr:colOff>
      <xdr:row>3</xdr:row>
      <xdr:rowOff>152400</xdr:rowOff>
    </xdr:to>
    <xdr:sp macro="" textlink="">
      <xdr:nvSpPr>
        <xdr:cNvPr id="26" name="Flecha: hacia la izquierda 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0" y="0"/>
          <a:ext cx="11334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>
    <xdr:from>
      <xdr:col>0</xdr:col>
      <xdr:colOff>0</xdr:colOff>
      <xdr:row>25</xdr:row>
      <xdr:rowOff>166159</xdr:rowOff>
    </xdr:from>
    <xdr:to>
      <xdr:col>16</xdr:col>
      <xdr:colOff>423332</xdr:colOff>
      <xdr:row>48</xdr:row>
      <xdr:rowOff>148167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/>
      </xdr:nvSpPr>
      <xdr:spPr>
        <a:xfrm>
          <a:off x="0" y="4928659"/>
          <a:ext cx="12615332" cy="4363508"/>
        </a:xfrm>
        <a:prstGeom prst="rect">
          <a:avLst/>
        </a:prstGeom>
        <a:noFill/>
        <a:ln w="19050">
          <a:solidFill>
            <a:schemeClr val="bg1">
              <a:alpha val="50000"/>
            </a:schemeClr>
          </a:solidFill>
          <a:prstDash val="lg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21167</xdr:colOff>
      <xdr:row>1</xdr:row>
      <xdr:rowOff>52916</xdr:rowOff>
    </xdr:from>
    <xdr:to>
      <xdr:col>14</xdr:col>
      <xdr:colOff>232833</xdr:colOff>
      <xdr:row>3</xdr:row>
      <xdr:rowOff>127000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/>
      </xdr:nvSpPr>
      <xdr:spPr>
        <a:xfrm>
          <a:off x="2307167" y="243416"/>
          <a:ext cx="8593666" cy="455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800">
              <a:solidFill>
                <a:schemeClr val="bg1"/>
              </a:solidFill>
              <a:latin typeface="Bookman Old Style" panose="02050604050505020204" pitchFamily="18" charset="0"/>
            </a:rPr>
            <a:t>RESUMEN</a:t>
          </a:r>
          <a:r>
            <a:rPr lang="es-CO" sz="2800" baseline="0">
              <a:solidFill>
                <a:schemeClr val="bg1"/>
              </a:solidFill>
              <a:latin typeface="Bookman Old Style" panose="02050604050505020204" pitchFamily="18" charset="0"/>
            </a:rPr>
            <a:t> DE MIS FINANZAS PERSONALES</a:t>
          </a:r>
          <a:endParaRPr lang="es-CO" sz="2800">
            <a:solidFill>
              <a:schemeClr val="bg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0</xdr:col>
      <xdr:colOff>402167</xdr:colOff>
      <xdr:row>25</xdr:row>
      <xdr:rowOff>158751</xdr:rowOff>
    </xdr:from>
    <xdr:to>
      <xdr:col>10</xdr:col>
      <xdr:colOff>592667</xdr:colOff>
      <xdr:row>47</xdr:row>
      <xdr:rowOff>73026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/>
      </xdr:nvSpPr>
      <xdr:spPr>
        <a:xfrm>
          <a:off x="402167" y="4921251"/>
          <a:ext cx="7810500" cy="4105275"/>
        </a:xfrm>
        <a:prstGeom prst="rect">
          <a:avLst/>
        </a:prstGeom>
        <a:solidFill>
          <a:schemeClr val="tx1">
            <a:lumMod val="50000"/>
            <a:lumOff val="50000"/>
            <a:alpha val="0"/>
          </a:schemeClr>
        </a:solidFill>
        <a:ln>
          <a:solidFill>
            <a:schemeClr val="tx1">
              <a:alpha val="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137584</xdr:colOff>
      <xdr:row>2</xdr:row>
      <xdr:rowOff>13758</xdr:rowOff>
    </xdr:from>
    <xdr:to>
      <xdr:col>16</xdr:col>
      <xdr:colOff>442384</xdr:colOff>
      <xdr:row>23</xdr:row>
      <xdr:rowOff>23283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/>
      </xdr:nvSpPr>
      <xdr:spPr>
        <a:xfrm>
          <a:off x="137584" y="394758"/>
          <a:ext cx="12496800" cy="4010025"/>
        </a:xfrm>
        <a:prstGeom prst="rect">
          <a:avLst/>
        </a:prstGeom>
        <a:solidFill>
          <a:schemeClr val="tx1">
            <a:lumMod val="50000"/>
            <a:lumOff val="50000"/>
            <a:alpha val="0"/>
          </a:schemeClr>
        </a:solidFill>
        <a:ln>
          <a:solidFill>
            <a:schemeClr val="tx1">
              <a:alpha val="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390525</xdr:colOff>
      <xdr:row>26</xdr:row>
      <xdr:rowOff>95249</xdr:rowOff>
    </xdr:from>
    <xdr:to>
      <xdr:col>11</xdr:col>
      <xdr:colOff>123824</xdr:colOff>
      <xdr:row>29</xdr:row>
      <xdr:rowOff>38100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6486525" y="5048249"/>
          <a:ext cx="2019299" cy="514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>
              <a:solidFill>
                <a:schemeClr val="bg1"/>
              </a:solidFill>
            </a:rPr>
            <a:t>En</a:t>
          </a:r>
          <a:r>
            <a:rPr lang="es-CO" sz="1100" baseline="0">
              <a:solidFill>
                <a:schemeClr val="bg1"/>
              </a:solidFill>
            </a:rPr>
            <a:t> el cuadro darle clic derechoo, y luego actualizar ---&gt;</a:t>
          </a:r>
          <a:endParaRPr lang="es-CO" sz="1100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0.38801</cdr:x>
      <cdr:y>0.37312</cdr:y>
    </cdr:from>
    <cdr:to>
      <cdr:x>0.72801</cdr:x>
      <cdr:y>0.63021</cdr:y>
    </cdr:to>
    <cdr:sp macro="" textlink="Datos!$D$11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364B38F-8757-2CBD-A455-B44167A68513}"/>
            </a:ext>
          </a:extLst>
        </cdr:cNvPr>
        <cdr:cNvSpPr txBox="1"/>
      </cdr:nvSpPr>
      <cdr:spPr>
        <a:xfrm xmlns:a="http://schemas.openxmlformats.org/drawingml/2006/main">
          <a:off x="1521840" y="1009130"/>
          <a:ext cx="1333500" cy="695325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/>
          <a:lightRig rig="threePt" dir="t"/>
        </a:scene3d>
        <a:sp3d xmlns:a="http://schemas.openxmlformats.org/drawingml/2006/main">
          <a:bevelT/>
          <a:bevelB/>
        </a:sp3d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B1C2ADC-8546-49A6-BAA8-12173310A55A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#¡DIV/0!</a:t>
          </a:fld>
          <a:endParaRPr lang="es-CO" sz="36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0.40016</cdr:x>
      <cdr:y>0.4506</cdr:y>
    </cdr:from>
    <cdr:to>
      <cdr:x>0.59687</cdr:x>
      <cdr:y>0.60204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13C70648-0B35-CB51-D52C-CFC1378EE596}"/>
            </a:ext>
          </a:extLst>
        </cdr:cNvPr>
        <cdr:cNvSpPr txBox="1"/>
      </cdr:nvSpPr>
      <cdr:spPr>
        <a:xfrm xmlns:a="http://schemas.openxmlformats.org/drawingml/2006/main">
          <a:off x="1569465" y="1218680"/>
          <a:ext cx="7715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133356</xdr:colOff>
      <xdr:row>0</xdr:row>
      <xdr:rowOff>104781</xdr:rowOff>
    </xdr:from>
    <xdr:to>
      <xdr:col>12</xdr:col>
      <xdr:colOff>504825</xdr:colOff>
      <xdr:row>7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</xdr:row>
      <xdr:rowOff>57150</xdr:rowOff>
    </xdr:from>
    <xdr:to>
      <xdr:col>2</xdr:col>
      <xdr:colOff>1000125</xdr:colOff>
      <xdr:row>5</xdr:row>
      <xdr:rowOff>19050</xdr:rowOff>
    </xdr:to>
    <xdr:sp macro="" textlink="">
      <xdr:nvSpPr>
        <xdr:cNvPr id="4" name="Flecha: hacia l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52475" y="247650"/>
          <a:ext cx="11334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4</xdr:col>
      <xdr:colOff>885825</xdr:colOff>
      <xdr:row>9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276225</xdr:colOff>
      <xdr:row>4</xdr:row>
      <xdr:rowOff>123825</xdr:rowOff>
    </xdr:from>
    <xdr:to>
      <xdr:col>8</xdr:col>
      <xdr:colOff>981075</xdr:colOff>
      <xdr:row>8</xdr:row>
      <xdr:rowOff>85725</xdr:rowOff>
    </xdr:to>
    <xdr:sp macro="" textlink="">
      <xdr:nvSpPr>
        <xdr:cNvPr id="2" name="Flecha: hacia la izquierda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248275" y="885825"/>
          <a:ext cx="11334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>
    <xdr:from>
      <xdr:col>12</xdr:col>
      <xdr:colOff>466725</xdr:colOff>
      <xdr:row>0</xdr:row>
      <xdr:rowOff>119062</xdr:rowOff>
    </xdr:from>
    <xdr:to>
      <xdr:col>18</xdr:col>
      <xdr:colOff>266700</xdr:colOff>
      <xdr:row>11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13625</xdr:colOff>
      <xdr:row>2</xdr:row>
      <xdr:rowOff>148258</xdr:rowOff>
    </xdr:from>
    <xdr:ext cx="4871871" cy="2799523"/>
    <xdr:graphicFrame macro="">
      <xdr:nvGraphicFramePr>
        <xdr:cNvPr id="2" name="Chart 6" titl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455090</xdr:colOff>
      <xdr:row>2</xdr:row>
      <xdr:rowOff>135006</xdr:rowOff>
    </xdr:from>
    <xdr:ext cx="4591090" cy="2796417"/>
    <xdr:graphicFrame macro="">
      <xdr:nvGraphicFramePr>
        <xdr:cNvPr id="3" name="Chart 7" title="Char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>
    <xdr:from>
      <xdr:col>2</xdr:col>
      <xdr:colOff>295275</xdr:colOff>
      <xdr:row>0</xdr:row>
      <xdr:rowOff>57150</xdr:rowOff>
    </xdr:from>
    <xdr:to>
      <xdr:col>3</xdr:col>
      <xdr:colOff>161925</xdr:colOff>
      <xdr:row>3</xdr:row>
      <xdr:rowOff>123825</xdr:rowOff>
    </xdr:to>
    <xdr:sp macro="" textlink="">
      <xdr:nvSpPr>
        <xdr:cNvPr id="4" name="Flecha: hacia la izquierda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04850" y="57150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>
    <xdr:from>
      <xdr:col>4</xdr:col>
      <xdr:colOff>504824</xdr:colOff>
      <xdr:row>1</xdr:row>
      <xdr:rowOff>0</xdr:rowOff>
    </xdr:from>
    <xdr:to>
      <xdr:col>16</xdr:col>
      <xdr:colOff>190499</xdr:colOff>
      <xdr:row>15</xdr:row>
      <xdr:rowOff>28575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390899" y="200025"/>
          <a:ext cx="11991975" cy="2886075"/>
        </a:xfrm>
        <a:prstGeom prst="rect">
          <a:avLst/>
        </a:prstGeom>
        <a:solidFill>
          <a:schemeClr val="tx1">
            <a:lumMod val="50000"/>
            <a:lumOff val="50000"/>
            <a:alpha val="0"/>
          </a:schemeClr>
        </a:solidFill>
        <a:ln>
          <a:solidFill>
            <a:schemeClr val="tx1">
              <a:alpha val="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46160</xdr:colOff>
      <xdr:row>4</xdr:row>
      <xdr:rowOff>128222</xdr:rowOff>
    </xdr:from>
    <xdr:ext cx="4678240" cy="2434004"/>
    <xdr:graphicFrame macro="">
      <xdr:nvGraphicFramePr>
        <xdr:cNvPr id="2" name="Chart 4" titl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18</xdr:row>
          <xdr:rowOff>9525</xdr:rowOff>
        </xdr:from>
        <xdr:to>
          <xdr:col>5</xdr:col>
          <xdr:colOff>762000</xdr:colOff>
          <xdr:row>19</xdr:row>
          <xdr:rowOff>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19</xdr:row>
          <xdr:rowOff>9525</xdr:rowOff>
        </xdr:from>
        <xdr:to>
          <xdr:col>5</xdr:col>
          <xdr:colOff>762000</xdr:colOff>
          <xdr:row>20</xdr:row>
          <xdr:rowOff>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20</xdr:row>
          <xdr:rowOff>9525</xdr:rowOff>
        </xdr:from>
        <xdr:to>
          <xdr:col>5</xdr:col>
          <xdr:colOff>762000</xdr:colOff>
          <xdr:row>21</xdr:row>
          <xdr:rowOff>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4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21</xdr:row>
          <xdr:rowOff>9525</xdr:rowOff>
        </xdr:from>
        <xdr:to>
          <xdr:col>5</xdr:col>
          <xdr:colOff>762000</xdr:colOff>
          <xdr:row>22</xdr:row>
          <xdr:rowOff>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4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22</xdr:row>
          <xdr:rowOff>28575</xdr:rowOff>
        </xdr:from>
        <xdr:to>
          <xdr:col>5</xdr:col>
          <xdr:colOff>762000</xdr:colOff>
          <xdr:row>23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4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23</xdr:row>
          <xdr:rowOff>28575</xdr:rowOff>
        </xdr:from>
        <xdr:to>
          <xdr:col>5</xdr:col>
          <xdr:colOff>762000</xdr:colOff>
          <xdr:row>24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4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24</xdr:row>
          <xdr:rowOff>28575</xdr:rowOff>
        </xdr:from>
        <xdr:to>
          <xdr:col>5</xdr:col>
          <xdr:colOff>762000</xdr:colOff>
          <xdr:row>25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4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25</xdr:row>
          <xdr:rowOff>28575</xdr:rowOff>
        </xdr:from>
        <xdr:to>
          <xdr:col>5</xdr:col>
          <xdr:colOff>762000</xdr:colOff>
          <xdr:row>26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4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26</xdr:row>
          <xdr:rowOff>28575</xdr:rowOff>
        </xdr:from>
        <xdr:to>
          <xdr:col>5</xdr:col>
          <xdr:colOff>762000</xdr:colOff>
          <xdr:row>27</xdr:row>
          <xdr:rowOff>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4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27</xdr:row>
          <xdr:rowOff>28575</xdr:rowOff>
        </xdr:from>
        <xdr:to>
          <xdr:col>5</xdr:col>
          <xdr:colOff>762000</xdr:colOff>
          <xdr:row>28</xdr:row>
          <xdr:rowOff>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4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28</xdr:row>
          <xdr:rowOff>38100</xdr:rowOff>
        </xdr:from>
        <xdr:to>
          <xdr:col>5</xdr:col>
          <xdr:colOff>762000</xdr:colOff>
          <xdr:row>29</xdr:row>
          <xdr:rowOff>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4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29</xdr:row>
          <xdr:rowOff>38100</xdr:rowOff>
        </xdr:from>
        <xdr:to>
          <xdr:col>5</xdr:col>
          <xdr:colOff>762000</xdr:colOff>
          <xdr:row>30</xdr:row>
          <xdr:rowOff>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4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18</xdr:row>
          <xdr:rowOff>9525</xdr:rowOff>
        </xdr:from>
        <xdr:to>
          <xdr:col>6</xdr:col>
          <xdr:colOff>381000</xdr:colOff>
          <xdr:row>19</xdr:row>
          <xdr:rowOff>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4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19</xdr:row>
          <xdr:rowOff>9525</xdr:rowOff>
        </xdr:from>
        <xdr:to>
          <xdr:col>6</xdr:col>
          <xdr:colOff>381000</xdr:colOff>
          <xdr:row>20</xdr:row>
          <xdr:rowOff>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4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20</xdr:row>
          <xdr:rowOff>9525</xdr:rowOff>
        </xdr:from>
        <xdr:to>
          <xdr:col>6</xdr:col>
          <xdr:colOff>381000</xdr:colOff>
          <xdr:row>21</xdr:row>
          <xdr:rowOff>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4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21</xdr:row>
          <xdr:rowOff>9525</xdr:rowOff>
        </xdr:from>
        <xdr:to>
          <xdr:col>6</xdr:col>
          <xdr:colOff>381000</xdr:colOff>
          <xdr:row>22</xdr:row>
          <xdr:rowOff>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4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22</xdr:row>
          <xdr:rowOff>28575</xdr:rowOff>
        </xdr:from>
        <xdr:to>
          <xdr:col>6</xdr:col>
          <xdr:colOff>381000</xdr:colOff>
          <xdr:row>23</xdr:row>
          <xdr:rowOff>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4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23</xdr:row>
          <xdr:rowOff>28575</xdr:rowOff>
        </xdr:from>
        <xdr:to>
          <xdr:col>6</xdr:col>
          <xdr:colOff>381000</xdr:colOff>
          <xdr:row>24</xdr:row>
          <xdr:rowOff>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4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24</xdr:row>
          <xdr:rowOff>28575</xdr:rowOff>
        </xdr:from>
        <xdr:to>
          <xdr:col>6</xdr:col>
          <xdr:colOff>381000</xdr:colOff>
          <xdr:row>25</xdr:row>
          <xdr:rowOff>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4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25</xdr:row>
          <xdr:rowOff>28575</xdr:rowOff>
        </xdr:from>
        <xdr:to>
          <xdr:col>6</xdr:col>
          <xdr:colOff>381000</xdr:colOff>
          <xdr:row>26</xdr:row>
          <xdr:rowOff>0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4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26</xdr:row>
          <xdr:rowOff>28575</xdr:rowOff>
        </xdr:from>
        <xdr:to>
          <xdr:col>6</xdr:col>
          <xdr:colOff>381000</xdr:colOff>
          <xdr:row>27</xdr:row>
          <xdr:rowOff>0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4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27</xdr:row>
          <xdr:rowOff>28575</xdr:rowOff>
        </xdr:from>
        <xdr:to>
          <xdr:col>6</xdr:col>
          <xdr:colOff>381000</xdr:colOff>
          <xdr:row>28</xdr:row>
          <xdr:rowOff>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4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28</xdr:row>
          <xdr:rowOff>38100</xdr:rowOff>
        </xdr:from>
        <xdr:to>
          <xdr:col>6</xdr:col>
          <xdr:colOff>381000</xdr:colOff>
          <xdr:row>29</xdr:row>
          <xdr:rowOff>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4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29</xdr:row>
          <xdr:rowOff>38100</xdr:rowOff>
        </xdr:from>
        <xdr:to>
          <xdr:col>6</xdr:col>
          <xdr:colOff>381000</xdr:colOff>
          <xdr:row>30</xdr:row>
          <xdr:rowOff>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4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</xdr:row>
          <xdr:rowOff>9525</xdr:rowOff>
        </xdr:from>
        <xdr:to>
          <xdr:col>7</xdr:col>
          <xdr:colOff>390525</xdr:colOff>
          <xdr:row>19</xdr:row>
          <xdr:rowOff>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4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19</xdr:row>
          <xdr:rowOff>9525</xdr:rowOff>
        </xdr:from>
        <xdr:to>
          <xdr:col>7</xdr:col>
          <xdr:colOff>390525</xdr:colOff>
          <xdr:row>20</xdr:row>
          <xdr:rowOff>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4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20</xdr:row>
          <xdr:rowOff>9525</xdr:rowOff>
        </xdr:from>
        <xdr:to>
          <xdr:col>7</xdr:col>
          <xdr:colOff>390525</xdr:colOff>
          <xdr:row>21</xdr:row>
          <xdr:rowOff>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4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</xdr:row>
          <xdr:rowOff>9525</xdr:rowOff>
        </xdr:from>
        <xdr:to>
          <xdr:col>7</xdr:col>
          <xdr:colOff>390525</xdr:colOff>
          <xdr:row>22</xdr:row>
          <xdr:rowOff>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4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22</xdr:row>
          <xdr:rowOff>28575</xdr:rowOff>
        </xdr:from>
        <xdr:to>
          <xdr:col>7</xdr:col>
          <xdr:colOff>390525</xdr:colOff>
          <xdr:row>23</xdr:row>
          <xdr:rowOff>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4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28575</xdr:rowOff>
        </xdr:from>
        <xdr:to>
          <xdr:col>7</xdr:col>
          <xdr:colOff>390525</xdr:colOff>
          <xdr:row>24</xdr:row>
          <xdr:rowOff>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4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</xdr:row>
          <xdr:rowOff>28575</xdr:rowOff>
        </xdr:from>
        <xdr:to>
          <xdr:col>7</xdr:col>
          <xdr:colOff>390525</xdr:colOff>
          <xdr:row>25</xdr:row>
          <xdr:rowOff>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4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</xdr:row>
          <xdr:rowOff>28575</xdr:rowOff>
        </xdr:from>
        <xdr:to>
          <xdr:col>7</xdr:col>
          <xdr:colOff>390525</xdr:colOff>
          <xdr:row>26</xdr:row>
          <xdr:rowOff>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4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26</xdr:row>
          <xdr:rowOff>28575</xdr:rowOff>
        </xdr:from>
        <xdr:to>
          <xdr:col>7</xdr:col>
          <xdr:colOff>390525</xdr:colOff>
          <xdr:row>27</xdr:row>
          <xdr:rowOff>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4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27</xdr:row>
          <xdr:rowOff>28575</xdr:rowOff>
        </xdr:from>
        <xdr:to>
          <xdr:col>7</xdr:col>
          <xdr:colOff>390525</xdr:colOff>
          <xdr:row>28</xdr:row>
          <xdr:rowOff>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4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</xdr:row>
          <xdr:rowOff>38100</xdr:rowOff>
        </xdr:from>
        <xdr:to>
          <xdr:col>7</xdr:col>
          <xdr:colOff>390525</xdr:colOff>
          <xdr:row>29</xdr:row>
          <xdr:rowOff>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4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29</xdr:row>
          <xdr:rowOff>38100</xdr:rowOff>
        </xdr:from>
        <xdr:to>
          <xdr:col>7</xdr:col>
          <xdr:colOff>390525</xdr:colOff>
          <xdr:row>30</xdr:row>
          <xdr:rowOff>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4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</xdr:row>
          <xdr:rowOff>9525</xdr:rowOff>
        </xdr:from>
        <xdr:to>
          <xdr:col>8</xdr:col>
          <xdr:colOff>390525</xdr:colOff>
          <xdr:row>19</xdr:row>
          <xdr:rowOff>0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4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</xdr:row>
          <xdr:rowOff>9525</xdr:rowOff>
        </xdr:from>
        <xdr:to>
          <xdr:col>8</xdr:col>
          <xdr:colOff>390525</xdr:colOff>
          <xdr:row>20</xdr:row>
          <xdr:rowOff>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4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</xdr:row>
          <xdr:rowOff>9525</xdr:rowOff>
        </xdr:from>
        <xdr:to>
          <xdr:col>8</xdr:col>
          <xdr:colOff>390525</xdr:colOff>
          <xdr:row>22</xdr:row>
          <xdr:rowOff>0</xdr:rowOff>
        </xdr:to>
        <xdr:sp macro="" textlink="">
          <xdr:nvSpPr>
            <xdr:cNvPr id="12327" name="Check Box 39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4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22</xdr:row>
          <xdr:rowOff>28575</xdr:rowOff>
        </xdr:from>
        <xdr:to>
          <xdr:col>8</xdr:col>
          <xdr:colOff>390525</xdr:colOff>
          <xdr:row>23</xdr:row>
          <xdr:rowOff>0</xdr:rowOff>
        </xdr:to>
        <xdr:sp macro="" textlink="">
          <xdr:nvSpPr>
            <xdr:cNvPr id="12328" name="Check Box 40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4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</xdr:row>
          <xdr:rowOff>28575</xdr:rowOff>
        </xdr:from>
        <xdr:to>
          <xdr:col>8</xdr:col>
          <xdr:colOff>390525</xdr:colOff>
          <xdr:row>24</xdr:row>
          <xdr:rowOff>0</xdr:rowOff>
        </xdr:to>
        <xdr:sp macro="" textlink="">
          <xdr:nvSpPr>
            <xdr:cNvPr id="12329" name="Check Box 41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4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</xdr:row>
          <xdr:rowOff>28575</xdr:rowOff>
        </xdr:from>
        <xdr:to>
          <xdr:col>8</xdr:col>
          <xdr:colOff>390525</xdr:colOff>
          <xdr:row>25</xdr:row>
          <xdr:rowOff>0</xdr:rowOff>
        </xdr:to>
        <xdr:sp macro="" textlink="">
          <xdr:nvSpPr>
            <xdr:cNvPr id="12330" name="Check Box 42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4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</xdr:row>
          <xdr:rowOff>28575</xdr:rowOff>
        </xdr:from>
        <xdr:to>
          <xdr:col>8</xdr:col>
          <xdr:colOff>390525</xdr:colOff>
          <xdr:row>26</xdr:row>
          <xdr:rowOff>0</xdr:rowOff>
        </xdr:to>
        <xdr:sp macro="" textlink="">
          <xdr:nvSpPr>
            <xdr:cNvPr id="12331" name="Check Box 43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4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</xdr:row>
          <xdr:rowOff>28575</xdr:rowOff>
        </xdr:from>
        <xdr:to>
          <xdr:col>8</xdr:col>
          <xdr:colOff>390525</xdr:colOff>
          <xdr:row>27</xdr:row>
          <xdr:rowOff>0</xdr:rowOff>
        </xdr:to>
        <xdr:sp macro="" textlink="">
          <xdr:nvSpPr>
            <xdr:cNvPr id="12332" name="Check Box 44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4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</xdr:row>
          <xdr:rowOff>28575</xdr:rowOff>
        </xdr:from>
        <xdr:to>
          <xdr:col>8</xdr:col>
          <xdr:colOff>390525</xdr:colOff>
          <xdr:row>28</xdr:row>
          <xdr:rowOff>0</xdr:rowOff>
        </xdr:to>
        <xdr:sp macro="" textlink="">
          <xdr:nvSpPr>
            <xdr:cNvPr id="12333" name="Check Box 45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4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</xdr:row>
          <xdr:rowOff>38100</xdr:rowOff>
        </xdr:from>
        <xdr:to>
          <xdr:col>8</xdr:col>
          <xdr:colOff>390525</xdr:colOff>
          <xdr:row>29</xdr:row>
          <xdr:rowOff>0</xdr:rowOff>
        </xdr:to>
        <xdr:sp macro="" textlink="">
          <xdr:nvSpPr>
            <xdr:cNvPr id="12334" name="Check Box 46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4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</xdr:row>
          <xdr:rowOff>38100</xdr:rowOff>
        </xdr:from>
        <xdr:to>
          <xdr:col>8</xdr:col>
          <xdr:colOff>390525</xdr:colOff>
          <xdr:row>30</xdr:row>
          <xdr:rowOff>0</xdr:rowOff>
        </xdr:to>
        <xdr:sp macro="" textlink="">
          <xdr:nvSpPr>
            <xdr:cNvPr id="12335" name="Check Box 47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4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18</xdr:row>
          <xdr:rowOff>9525</xdr:rowOff>
        </xdr:from>
        <xdr:to>
          <xdr:col>9</xdr:col>
          <xdr:colOff>419100</xdr:colOff>
          <xdr:row>19</xdr:row>
          <xdr:rowOff>0</xdr:rowOff>
        </xdr:to>
        <xdr:sp macro="" textlink="">
          <xdr:nvSpPr>
            <xdr:cNvPr id="12336" name="Check Box 48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4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19</xdr:row>
          <xdr:rowOff>9525</xdr:rowOff>
        </xdr:from>
        <xdr:to>
          <xdr:col>9</xdr:col>
          <xdr:colOff>419100</xdr:colOff>
          <xdr:row>20</xdr:row>
          <xdr:rowOff>0</xdr:rowOff>
        </xdr:to>
        <xdr:sp macro="" textlink="">
          <xdr:nvSpPr>
            <xdr:cNvPr id="12337" name="Check Box 49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4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20</xdr:row>
          <xdr:rowOff>9525</xdr:rowOff>
        </xdr:from>
        <xdr:to>
          <xdr:col>9</xdr:col>
          <xdr:colOff>419100</xdr:colOff>
          <xdr:row>21</xdr:row>
          <xdr:rowOff>0</xdr:rowOff>
        </xdr:to>
        <xdr:sp macro="" textlink="">
          <xdr:nvSpPr>
            <xdr:cNvPr id="12338" name="Check Box 50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4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21</xdr:row>
          <xdr:rowOff>9525</xdr:rowOff>
        </xdr:from>
        <xdr:to>
          <xdr:col>9</xdr:col>
          <xdr:colOff>419100</xdr:colOff>
          <xdr:row>22</xdr:row>
          <xdr:rowOff>0</xdr:rowOff>
        </xdr:to>
        <xdr:sp macro="" textlink="">
          <xdr:nvSpPr>
            <xdr:cNvPr id="12339" name="Check Box 51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4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22</xdr:row>
          <xdr:rowOff>28575</xdr:rowOff>
        </xdr:from>
        <xdr:to>
          <xdr:col>9</xdr:col>
          <xdr:colOff>419100</xdr:colOff>
          <xdr:row>23</xdr:row>
          <xdr:rowOff>0</xdr:rowOff>
        </xdr:to>
        <xdr:sp macro="" textlink="">
          <xdr:nvSpPr>
            <xdr:cNvPr id="12340" name="Check Box 52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4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23</xdr:row>
          <xdr:rowOff>28575</xdr:rowOff>
        </xdr:from>
        <xdr:to>
          <xdr:col>9</xdr:col>
          <xdr:colOff>419100</xdr:colOff>
          <xdr:row>24</xdr:row>
          <xdr:rowOff>0</xdr:rowOff>
        </xdr:to>
        <xdr:sp macro="" textlink="">
          <xdr:nvSpPr>
            <xdr:cNvPr id="12341" name="Check Box 53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4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24</xdr:row>
          <xdr:rowOff>28575</xdr:rowOff>
        </xdr:from>
        <xdr:to>
          <xdr:col>9</xdr:col>
          <xdr:colOff>419100</xdr:colOff>
          <xdr:row>25</xdr:row>
          <xdr:rowOff>0</xdr:rowOff>
        </xdr:to>
        <xdr:sp macro="" textlink="">
          <xdr:nvSpPr>
            <xdr:cNvPr id="12342" name="Check Box 54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4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25</xdr:row>
          <xdr:rowOff>28575</xdr:rowOff>
        </xdr:from>
        <xdr:to>
          <xdr:col>9</xdr:col>
          <xdr:colOff>419100</xdr:colOff>
          <xdr:row>26</xdr:row>
          <xdr:rowOff>0</xdr:rowOff>
        </xdr:to>
        <xdr:sp macro="" textlink="">
          <xdr:nvSpPr>
            <xdr:cNvPr id="12343" name="Check Box 55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4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26</xdr:row>
          <xdr:rowOff>28575</xdr:rowOff>
        </xdr:from>
        <xdr:to>
          <xdr:col>9</xdr:col>
          <xdr:colOff>419100</xdr:colOff>
          <xdr:row>27</xdr:row>
          <xdr:rowOff>0</xdr:rowOff>
        </xdr:to>
        <xdr:sp macro="" textlink="">
          <xdr:nvSpPr>
            <xdr:cNvPr id="12344" name="Check Box 56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4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27</xdr:row>
          <xdr:rowOff>28575</xdr:rowOff>
        </xdr:from>
        <xdr:to>
          <xdr:col>9</xdr:col>
          <xdr:colOff>419100</xdr:colOff>
          <xdr:row>28</xdr:row>
          <xdr:rowOff>0</xdr:rowOff>
        </xdr:to>
        <xdr:sp macro="" textlink="">
          <xdr:nvSpPr>
            <xdr:cNvPr id="12345" name="Check Box 57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4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28</xdr:row>
          <xdr:rowOff>38100</xdr:rowOff>
        </xdr:from>
        <xdr:to>
          <xdr:col>9</xdr:col>
          <xdr:colOff>419100</xdr:colOff>
          <xdr:row>29</xdr:row>
          <xdr:rowOff>0</xdr:rowOff>
        </xdr:to>
        <xdr:sp macro="" textlink="">
          <xdr:nvSpPr>
            <xdr:cNvPr id="12346" name="Check Box 58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4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29</xdr:row>
          <xdr:rowOff>38100</xdr:rowOff>
        </xdr:from>
        <xdr:to>
          <xdr:col>9</xdr:col>
          <xdr:colOff>419100</xdr:colOff>
          <xdr:row>30</xdr:row>
          <xdr:rowOff>0</xdr:rowOff>
        </xdr:to>
        <xdr:sp macro="" textlink="">
          <xdr:nvSpPr>
            <xdr:cNvPr id="12347" name="Check Box 59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4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18</xdr:row>
          <xdr:rowOff>9525</xdr:rowOff>
        </xdr:from>
        <xdr:to>
          <xdr:col>10</xdr:col>
          <xdr:colOff>371475</xdr:colOff>
          <xdr:row>19</xdr:row>
          <xdr:rowOff>0</xdr:rowOff>
        </xdr:to>
        <xdr:sp macro="" textlink="">
          <xdr:nvSpPr>
            <xdr:cNvPr id="12348" name="Check Box 60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4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19</xdr:row>
          <xdr:rowOff>9525</xdr:rowOff>
        </xdr:from>
        <xdr:to>
          <xdr:col>10</xdr:col>
          <xdr:colOff>371475</xdr:colOff>
          <xdr:row>20</xdr:row>
          <xdr:rowOff>0</xdr:rowOff>
        </xdr:to>
        <xdr:sp macro="" textlink="">
          <xdr:nvSpPr>
            <xdr:cNvPr id="12349" name="Check Box 61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4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20</xdr:row>
          <xdr:rowOff>9525</xdr:rowOff>
        </xdr:from>
        <xdr:to>
          <xdr:col>10</xdr:col>
          <xdr:colOff>371475</xdr:colOff>
          <xdr:row>21</xdr:row>
          <xdr:rowOff>0</xdr:rowOff>
        </xdr:to>
        <xdr:sp macro="" textlink="">
          <xdr:nvSpPr>
            <xdr:cNvPr id="12350" name="Check Box 62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4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21</xdr:row>
          <xdr:rowOff>9525</xdr:rowOff>
        </xdr:from>
        <xdr:to>
          <xdr:col>10</xdr:col>
          <xdr:colOff>371475</xdr:colOff>
          <xdr:row>22</xdr:row>
          <xdr:rowOff>0</xdr:rowOff>
        </xdr:to>
        <xdr:sp macro="" textlink="">
          <xdr:nvSpPr>
            <xdr:cNvPr id="12351" name="Check Box 63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4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22</xdr:row>
          <xdr:rowOff>28575</xdr:rowOff>
        </xdr:from>
        <xdr:to>
          <xdr:col>10</xdr:col>
          <xdr:colOff>371475</xdr:colOff>
          <xdr:row>23</xdr:row>
          <xdr:rowOff>0</xdr:rowOff>
        </xdr:to>
        <xdr:sp macro="" textlink="">
          <xdr:nvSpPr>
            <xdr:cNvPr id="12352" name="Check Box 64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4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23</xdr:row>
          <xdr:rowOff>28575</xdr:rowOff>
        </xdr:from>
        <xdr:to>
          <xdr:col>10</xdr:col>
          <xdr:colOff>371475</xdr:colOff>
          <xdr:row>24</xdr:row>
          <xdr:rowOff>0</xdr:rowOff>
        </xdr:to>
        <xdr:sp macro="" textlink="">
          <xdr:nvSpPr>
            <xdr:cNvPr id="12353" name="Check Box 65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4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24</xdr:row>
          <xdr:rowOff>28575</xdr:rowOff>
        </xdr:from>
        <xdr:to>
          <xdr:col>10</xdr:col>
          <xdr:colOff>371475</xdr:colOff>
          <xdr:row>25</xdr:row>
          <xdr:rowOff>0</xdr:rowOff>
        </xdr:to>
        <xdr:sp macro="" textlink="">
          <xdr:nvSpPr>
            <xdr:cNvPr id="12354" name="Check Box 66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4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25</xdr:row>
          <xdr:rowOff>28575</xdr:rowOff>
        </xdr:from>
        <xdr:to>
          <xdr:col>10</xdr:col>
          <xdr:colOff>371475</xdr:colOff>
          <xdr:row>26</xdr:row>
          <xdr:rowOff>0</xdr:rowOff>
        </xdr:to>
        <xdr:sp macro="" textlink="">
          <xdr:nvSpPr>
            <xdr:cNvPr id="12355" name="Check Box 67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4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26</xdr:row>
          <xdr:rowOff>28575</xdr:rowOff>
        </xdr:from>
        <xdr:to>
          <xdr:col>10</xdr:col>
          <xdr:colOff>371475</xdr:colOff>
          <xdr:row>27</xdr:row>
          <xdr:rowOff>0</xdr:rowOff>
        </xdr:to>
        <xdr:sp macro="" textlink="">
          <xdr:nvSpPr>
            <xdr:cNvPr id="12356" name="Check Box 68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4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27</xdr:row>
          <xdr:rowOff>28575</xdr:rowOff>
        </xdr:from>
        <xdr:to>
          <xdr:col>10</xdr:col>
          <xdr:colOff>371475</xdr:colOff>
          <xdr:row>28</xdr:row>
          <xdr:rowOff>0</xdr:rowOff>
        </xdr:to>
        <xdr:sp macro="" textlink="">
          <xdr:nvSpPr>
            <xdr:cNvPr id="12357" name="Check Box 69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4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28</xdr:row>
          <xdr:rowOff>38100</xdr:rowOff>
        </xdr:from>
        <xdr:to>
          <xdr:col>10</xdr:col>
          <xdr:colOff>371475</xdr:colOff>
          <xdr:row>29</xdr:row>
          <xdr:rowOff>0</xdr:rowOff>
        </xdr:to>
        <xdr:sp macro="" textlink="">
          <xdr:nvSpPr>
            <xdr:cNvPr id="12358" name="Check Box 70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4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29</xdr:row>
          <xdr:rowOff>38100</xdr:rowOff>
        </xdr:from>
        <xdr:to>
          <xdr:col>10</xdr:col>
          <xdr:colOff>371475</xdr:colOff>
          <xdr:row>30</xdr:row>
          <xdr:rowOff>0</xdr:rowOff>
        </xdr:to>
        <xdr:sp macro="" textlink="">
          <xdr:nvSpPr>
            <xdr:cNvPr id="12359" name="Check Box 71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4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18</xdr:row>
          <xdr:rowOff>9525</xdr:rowOff>
        </xdr:from>
        <xdr:to>
          <xdr:col>11</xdr:col>
          <xdr:colOff>381000</xdr:colOff>
          <xdr:row>19</xdr:row>
          <xdr:rowOff>0</xdr:rowOff>
        </xdr:to>
        <xdr:sp macro="" textlink="">
          <xdr:nvSpPr>
            <xdr:cNvPr id="12360" name="Check Box 72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4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19</xdr:row>
          <xdr:rowOff>9525</xdr:rowOff>
        </xdr:from>
        <xdr:to>
          <xdr:col>11</xdr:col>
          <xdr:colOff>381000</xdr:colOff>
          <xdr:row>20</xdr:row>
          <xdr:rowOff>0</xdr:rowOff>
        </xdr:to>
        <xdr:sp macro="" textlink="">
          <xdr:nvSpPr>
            <xdr:cNvPr id="12361" name="Check Box 73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4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20</xdr:row>
          <xdr:rowOff>9525</xdr:rowOff>
        </xdr:from>
        <xdr:to>
          <xdr:col>11</xdr:col>
          <xdr:colOff>381000</xdr:colOff>
          <xdr:row>21</xdr:row>
          <xdr:rowOff>0</xdr:rowOff>
        </xdr:to>
        <xdr:sp macro="" textlink="">
          <xdr:nvSpPr>
            <xdr:cNvPr id="12362" name="Check Box 74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4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21</xdr:row>
          <xdr:rowOff>9525</xdr:rowOff>
        </xdr:from>
        <xdr:to>
          <xdr:col>11</xdr:col>
          <xdr:colOff>381000</xdr:colOff>
          <xdr:row>22</xdr:row>
          <xdr:rowOff>0</xdr:rowOff>
        </xdr:to>
        <xdr:sp macro="" textlink="">
          <xdr:nvSpPr>
            <xdr:cNvPr id="12363" name="Check Box 75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4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22</xdr:row>
          <xdr:rowOff>28575</xdr:rowOff>
        </xdr:from>
        <xdr:to>
          <xdr:col>11</xdr:col>
          <xdr:colOff>381000</xdr:colOff>
          <xdr:row>23</xdr:row>
          <xdr:rowOff>0</xdr:rowOff>
        </xdr:to>
        <xdr:sp macro="" textlink="">
          <xdr:nvSpPr>
            <xdr:cNvPr id="12364" name="Check Box 76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4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23</xdr:row>
          <xdr:rowOff>28575</xdr:rowOff>
        </xdr:from>
        <xdr:to>
          <xdr:col>11</xdr:col>
          <xdr:colOff>381000</xdr:colOff>
          <xdr:row>24</xdr:row>
          <xdr:rowOff>0</xdr:rowOff>
        </xdr:to>
        <xdr:sp macro="" textlink="">
          <xdr:nvSpPr>
            <xdr:cNvPr id="12365" name="Check Box 77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4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24</xdr:row>
          <xdr:rowOff>28575</xdr:rowOff>
        </xdr:from>
        <xdr:to>
          <xdr:col>11</xdr:col>
          <xdr:colOff>381000</xdr:colOff>
          <xdr:row>25</xdr:row>
          <xdr:rowOff>0</xdr:rowOff>
        </xdr:to>
        <xdr:sp macro="" textlink="">
          <xdr:nvSpPr>
            <xdr:cNvPr id="12366" name="Check Box 78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4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28575</xdr:rowOff>
        </xdr:from>
        <xdr:to>
          <xdr:col>11</xdr:col>
          <xdr:colOff>381000</xdr:colOff>
          <xdr:row>26</xdr:row>
          <xdr:rowOff>0</xdr:rowOff>
        </xdr:to>
        <xdr:sp macro="" textlink="">
          <xdr:nvSpPr>
            <xdr:cNvPr id="12367" name="Check Box 79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4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26</xdr:row>
          <xdr:rowOff>28575</xdr:rowOff>
        </xdr:from>
        <xdr:to>
          <xdr:col>11</xdr:col>
          <xdr:colOff>381000</xdr:colOff>
          <xdr:row>27</xdr:row>
          <xdr:rowOff>0</xdr:rowOff>
        </xdr:to>
        <xdr:sp macro="" textlink="">
          <xdr:nvSpPr>
            <xdr:cNvPr id="12368" name="Check Box 80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4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28575</xdr:rowOff>
        </xdr:from>
        <xdr:to>
          <xdr:col>11</xdr:col>
          <xdr:colOff>381000</xdr:colOff>
          <xdr:row>28</xdr:row>
          <xdr:rowOff>0</xdr:rowOff>
        </xdr:to>
        <xdr:sp macro="" textlink="">
          <xdr:nvSpPr>
            <xdr:cNvPr id="12369" name="Check Box 81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4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28</xdr:row>
          <xdr:rowOff>38100</xdr:rowOff>
        </xdr:from>
        <xdr:to>
          <xdr:col>11</xdr:col>
          <xdr:colOff>381000</xdr:colOff>
          <xdr:row>29</xdr:row>
          <xdr:rowOff>0</xdr:rowOff>
        </xdr:to>
        <xdr:sp macro="" textlink="">
          <xdr:nvSpPr>
            <xdr:cNvPr id="12370" name="Check Box 82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4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29</xdr:row>
          <xdr:rowOff>38100</xdr:rowOff>
        </xdr:from>
        <xdr:to>
          <xdr:col>11</xdr:col>
          <xdr:colOff>381000</xdr:colOff>
          <xdr:row>30</xdr:row>
          <xdr:rowOff>0</xdr:rowOff>
        </xdr:to>
        <xdr:sp macro="" textlink="">
          <xdr:nvSpPr>
            <xdr:cNvPr id="12371" name="Check Box 83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4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18</xdr:row>
          <xdr:rowOff>9525</xdr:rowOff>
        </xdr:from>
        <xdr:to>
          <xdr:col>12</xdr:col>
          <xdr:colOff>381000</xdr:colOff>
          <xdr:row>19</xdr:row>
          <xdr:rowOff>0</xdr:rowOff>
        </xdr:to>
        <xdr:sp macro="" textlink="">
          <xdr:nvSpPr>
            <xdr:cNvPr id="12372" name="Check Box 84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4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19</xdr:row>
          <xdr:rowOff>9525</xdr:rowOff>
        </xdr:from>
        <xdr:to>
          <xdr:col>12</xdr:col>
          <xdr:colOff>381000</xdr:colOff>
          <xdr:row>20</xdr:row>
          <xdr:rowOff>0</xdr:rowOff>
        </xdr:to>
        <xdr:sp macro="" textlink="">
          <xdr:nvSpPr>
            <xdr:cNvPr id="12373" name="Check Box 85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4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20</xdr:row>
          <xdr:rowOff>9525</xdr:rowOff>
        </xdr:from>
        <xdr:to>
          <xdr:col>12</xdr:col>
          <xdr:colOff>381000</xdr:colOff>
          <xdr:row>21</xdr:row>
          <xdr:rowOff>0</xdr:rowOff>
        </xdr:to>
        <xdr:sp macro="" textlink="">
          <xdr:nvSpPr>
            <xdr:cNvPr id="12374" name="Check Box 86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4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21</xdr:row>
          <xdr:rowOff>9525</xdr:rowOff>
        </xdr:from>
        <xdr:to>
          <xdr:col>12</xdr:col>
          <xdr:colOff>381000</xdr:colOff>
          <xdr:row>22</xdr:row>
          <xdr:rowOff>0</xdr:rowOff>
        </xdr:to>
        <xdr:sp macro="" textlink="">
          <xdr:nvSpPr>
            <xdr:cNvPr id="12375" name="Check Box 87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4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22</xdr:row>
          <xdr:rowOff>28575</xdr:rowOff>
        </xdr:from>
        <xdr:to>
          <xdr:col>12</xdr:col>
          <xdr:colOff>381000</xdr:colOff>
          <xdr:row>23</xdr:row>
          <xdr:rowOff>0</xdr:rowOff>
        </xdr:to>
        <xdr:sp macro="" textlink="">
          <xdr:nvSpPr>
            <xdr:cNvPr id="12376" name="Check Box 88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4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23</xdr:row>
          <xdr:rowOff>28575</xdr:rowOff>
        </xdr:from>
        <xdr:to>
          <xdr:col>12</xdr:col>
          <xdr:colOff>381000</xdr:colOff>
          <xdr:row>24</xdr:row>
          <xdr:rowOff>0</xdr:rowOff>
        </xdr:to>
        <xdr:sp macro="" textlink="">
          <xdr:nvSpPr>
            <xdr:cNvPr id="12377" name="Check Box 89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4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24</xdr:row>
          <xdr:rowOff>28575</xdr:rowOff>
        </xdr:from>
        <xdr:to>
          <xdr:col>12</xdr:col>
          <xdr:colOff>381000</xdr:colOff>
          <xdr:row>25</xdr:row>
          <xdr:rowOff>0</xdr:rowOff>
        </xdr:to>
        <xdr:sp macro="" textlink="">
          <xdr:nvSpPr>
            <xdr:cNvPr id="12378" name="Check Box 90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4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25</xdr:row>
          <xdr:rowOff>28575</xdr:rowOff>
        </xdr:from>
        <xdr:to>
          <xdr:col>12</xdr:col>
          <xdr:colOff>381000</xdr:colOff>
          <xdr:row>26</xdr:row>
          <xdr:rowOff>0</xdr:rowOff>
        </xdr:to>
        <xdr:sp macro="" textlink="">
          <xdr:nvSpPr>
            <xdr:cNvPr id="12379" name="Check Box 91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4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26</xdr:row>
          <xdr:rowOff>28575</xdr:rowOff>
        </xdr:from>
        <xdr:to>
          <xdr:col>12</xdr:col>
          <xdr:colOff>381000</xdr:colOff>
          <xdr:row>27</xdr:row>
          <xdr:rowOff>0</xdr:rowOff>
        </xdr:to>
        <xdr:sp macro="" textlink="">
          <xdr:nvSpPr>
            <xdr:cNvPr id="12380" name="Check Box 92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4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27</xdr:row>
          <xdr:rowOff>28575</xdr:rowOff>
        </xdr:from>
        <xdr:to>
          <xdr:col>12</xdr:col>
          <xdr:colOff>381000</xdr:colOff>
          <xdr:row>28</xdr:row>
          <xdr:rowOff>0</xdr:rowOff>
        </xdr:to>
        <xdr:sp macro="" textlink="">
          <xdr:nvSpPr>
            <xdr:cNvPr id="12381" name="Check Box 93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4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28</xdr:row>
          <xdr:rowOff>38100</xdr:rowOff>
        </xdr:from>
        <xdr:to>
          <xdr:col>12</xdr:col>
          <xdr:colOff>381000</xdr:colOff>
          <xdr:row>29</xdr:row>
          <xdr:rowOff>0</xdr:rowOff>
        </xdr:to>
        <xdr:sp macro="" textlink="">
          <xdr:nvSpPr>
            <xdr:cNvPr id="12382" name="Check Box 94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4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29</xdr:row>
          <xdr:rowOff>38100</xdr:rowOff>
        </xdr:from>
        <xdr:to>
          <xdr:col>12</xdr:col>
          <xdr:colOff>381000</xdr:colOff>
          <xdr:row>30</xdr:row>
          <xdr:rowOff>0</xdr:rowOff>
        </xdr:to>
        <xdr:sp macro="" textlink="">
          <xdr:nvSpPr>
            <xdr:cNvPr id="12383" name="Check Box 95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4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18</xdr:row>
          <xdr:rowOff>9525</xdr:rowOff>
        </xdr:from>
        <xdr:to>
          <xdr:col>13</xdr:col>
          <xdr:colOff>409575</xdr:colOff>
          <xdr:row>19</xdr:row>
          <xdr:rowOff>0</xdr:rowOff>
        </xdr:to>
        <xdr:sp macro="" textlink="">
          <xdr:nvSpPr>
            <xdr:cNvPr id="12384" name="Check Box 96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4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19</xdr:row>
          <xdr:rowOff>9525</xdr:rowOff>
        </xdr:from>
        <xdr:to>
          <xdr:col>13</xdr:col>
          <xdr:colOff>409575</xdr:colOff>
          <xdr:row>20</xdr:row>
          <xdr:rowOff>0</xdr:rowOff>
        </xdr:to>
        <xdr:sp macro="" textlink="">
          <xdr:nvSpPr>
            <xdr:cNvPr id="12385" name="Check Box 97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4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20</xdr:row>
          <xdr:rowOff>9525</xdr:rowOff>
        </xdr:from>
        <xdr:to>
          <xdr:col>13</xdr:col>
          <xdr:colOff>409575</xdr:colOff>
          <xdr:row>21</xdr:row>
          <xdr:rowOff>0</xdr:rowOff>
        </xdr:to>
        <xdr:sp macro="" textlink="">
          <xdr:nvSpPr>
            <xdr:cNvPr id="12386" name="Check Box 98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4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21</xdr:row>
          <xdr:rowOff>9525</xdr:rowOff>
        </xdr:from>
        <xdr:to>
          <xdr:col>13</xdr:col>
          <xdr:colOff>409575</xdr:colOff>
          <xdr:row>22</xdr:row>
          <xdr:rowOff>0</xdr:rowOff>
        </xdr:to>
        <xdr:sp macro="" textlink="">
          <xdr:nvSpPr>
            <xdr:cNvPr id="12387" name="Check Box 99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4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22</xdr:row>
          <xdr:rowOff>28575</xdr:rowOff>
        </xdr:from>
        <xdr:to>
          <xdr:col>13</xdr:col>
          <xdr:colOff>409575</xdr:colOff>
          <xdr:row>23</xdr:row>
          <xdr:rowOff>0</xdr:rowOff>
        </xdr:to>
        <xdr:sp macro="" textlink="">
          <xdr:nvSpPr>
            <xdr:cNvPr id="12388" name="Check Box 100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4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28575</xdr:rowOff>
        </xdr:from>
        <xdr:to>
          <xdr:col>13</xdr:col>
          <xdr:colOff>409575</xdr:colOff>
          <xdr:row>24</xdr:row>
          <xdr:rowOff>0</xdr:rowOff>
        </xdr:to>
        <xdr:sp macro="" textlink="">
          <xdr:nvSpPr>
            <xdr:cNvPr id="12389" name="Check Box 101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4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24</xdr:row>
          <xdr:rowOff>28575</xdr:rowOff>
        </xdr:from>
        <xdr:to>
          <xdr:col>13</xdr:col>
          <xdr:colOff>409575</xdr:colOff>
          <xdr:row>25</xdr:row>
          <xdr:rowOff>0</xdr:rowOff>
        </xdr:to>
        <xdr:sp macro="" textlink="">
          <xdr:nvSpPr>
            <xdr:cNvPr id="12390" name="Check Box 102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4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25</xdr:row>
          <xdr:rowOff>28575</xdr:rowOff>
        </xdr:from>
        <xdr:to>
          <xdr:col>13</xdr:col>
          <xdr:colOff>409575</xdr:colOff>
          <xdr:row>26</xdr:row>
          <xdr:rowOff>0</xdr:rowOff>
        </xdr:to>
        <xdr:sp macro="" textlink="">
          <xdr:nvSpPr>
            <xdr:cNvPr id="12391" name="Check Box 103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4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26</xdr:row>
          <xdr:rowOff>28575</xdr:rowOff>
        </xdr:from>
        <xdr:to>
          <xdr:col>13</xdr:col>
          <xdr:colOff>409575</xdr:colOff>
          <xdr:row>27</xdr:row>
          <xdr:rowOff>0</xdr:rowOff>
        </xdr:to>
        <xdr:sp macro="" textlink="">
          <xdr:nvSpPr>
            <xdr:cNvPr id="12392" name="Check Box 104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4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27</xdr:row>
          <xdr:rowOff>28575</xdr:rowOff>
        </xdr:from>
        <xdr:to>
          <xdr:col>13</xdr:col>
          <xdr:colOff>409575</xdr:colOff>
          <xdr:row>28</xdr:row>
          <xdr:rowOff>0</xdr:rowOff>
        </xdr:to>
        <xdr:sp macro="" textlink="">
          <xdr:nvSpPr>
            <xdr:cNvPr id="12393" name="Check Box 105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4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28</xdr:row>
          <xdr:rowOff>38100</xdr:rowOff>
        </xdr:from>
        <xdr:to>
          <xdr:col>13</xdr:col>
          <xdr:colOff>409575</xdr:colOff>
          <xdr:row>29</xdr:row>
          <xdr:rowOff>0</xdr:rowOff>
        </xdr:to>
        <xdr:sp macro="" textlink="">
          <xdr:nvSpPr>
            <xdr:cNvPr id="12394" name="Check Box 106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4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29</xdr:row>
          <xdr:rowOff>38100</xdr:rowOff>
        </xdr:from>
        <xdr:to>
          <xdr:col>13</xdr:col>
          <xdr:colOff>409575</xdr:colOff>
          <xdr:row>30</xdr:row>
          <xdr:rowOff>0</xdr:rowOff>
        </xdr:to>
        <xdr:sp macro="" textlink="">
          <xdr:nvSpPr>
            <xdr:cNvPr id="12395" name="Check Box 107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4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18</xdr:row>
          <xdr:rowOff>9525</xdr:rowOff>
        </xdr:from>
        <xdr:to>
          <xdr:col>14</xdr:col>
          <xdr:colOff>381000</xdr:colOff>
          <xdr:row>19</xdr:row>
          <xdr:rowOff>0</xdr:rowOff>
        </xdr:to>
        <xdr:sp macro="" textlink="">
          <xdr:nvSpPr>
            <xdr:cNvPr id="12396" name="Check Box 108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4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19</xdr:row>
          <xdr:rowOff>9525</xdr:rowOff>
        </xdr:from>
        <xdr:to>
          <xdr:col>14</xdr:col>
          <xdr:colOff>381000</xdr:colOff>
          <xdr:row>20</xdr:row>
          <xdr:rowOff>0</xdr:rowOff>
        </xdr:to>
        <xdr:sp macro="" textlink="">
          <xdr:nvSpPr>
            <xdr:cNvPr id="12397" name="Check Box 109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4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20</xdr:row>
          <xdr:rowOff>9525</xdr:rowOff>
        </xdr:from>
        <xdr:to>
          <xdr:col>14</xdr:col>
          <xdr:colOff>381000</xdr:colOff>
          <xdr:row>21</xdr:row>
          <xdr:rowOff>0</xdr:rowOff>
        </xdr:to>
        <xdr:sp macro="" textlink="">
          <xdr:nvSpPr>
            <xdr:cNvPr id="12398" name="Check Box 110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4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21</xdr:row>
          <xdr:rowOff>9525</xdr:rowOff>
        </xdr:from>
        <xdr:to>
          <xdr:col>14</xdr:col>
          <xdr:colOff>381000</xdr:colOff>
          <xdr:row>22</xdr:row>
          <xdr:rowOff>0</xdr:rowOff>
        </xdr:to>
        <xdr:sp macro="" textlink="">
          <xdr:nvSpPr>
            <xdr:cNvPr id="12399" name="Check Box 111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4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22</xdr:row>
          <xdr:rowOff>28575</xdr:rowOff>
        </xdr:from>
        <xdr:to>
          <xdr:col>14</xdr:col>
          <xdr:colOff>381000</xdr:colOff>
          <xdr:row>23</xdr:row>
          <xdr:rowOff>0</xdr:rowOff>
        </xdr:to>
        <xdr:sp macro="" textlink="">
          <xdr:nvSpPr>
            <xdr:cNvPr id="12400" name="Check Box 112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4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23</xdr:row>
          <xdr:rowOff>28575</xdr:rowOff>
        </xdr:from>
        <xdr:to>
          <xdr:col>14</xdr:col>
          <xdr:colOff>381000</xdr:colOff>
          <xdr:row>24</xdr:row>
          <xdr:rowOff>0</xdr:rowOff>
        </xdr:to>
        <xdr:sp macro="" textlink="">
          <xdr:nvSpPr>
            <xdr:cNvPr id="12401" name="Check Box 113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4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24</xdr:row>
          <xdr:rowOff>28575</xdr:rowOff>
        </xdr:from>
        <xdr:to>
          <xdr:col>14</xdr:col>
          <xdr:colOff>381000</xdr:colOff>
          <xdr:row>25</xdr:row>
          <xdr:rowOff>0</xdr:rowOff>
        </xdr:to>
        <xdr:sp macro="" textlink="">
          <xdr:nvSpPr>
            <xdr:cNvPr id="12402" name="Check Box 114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4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25</xdr:row>
          <xdr:rowOff>28575</xdr:rowOff>
        </xdr:from>
        <xdr:to>
          <xdr:col>14</xdr:col>
          <xdr:colOff>381000</xdr:colOff>
          <xdr:row>26</xdr:row>
          <xdr:rowOff>0</xdr:rowOff>
        </xdr:to>
        <xdr:sp macro="" textlink="">
          <xdr:nvSpPr>
            <xdr:cNvPr id="12403" name="Check Box 115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4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26</xdr:row>
          <xdr:rowOff>28575</xdr:rowOff>
        </xdr:from>
        <xdr:to>
          <xdr:col>14</xdr:col>
          <xdr:colOff>381000</xdr:colOff>
          <xdr:row>27</xdr:row>
          <xdr:rowOff>0</xdr:rowOff>
        </xdr:to>
        <xdr:sp macro="" textlink="">
          <xdr:nvSpPr>
            <xdr:cNvPr id="12404" name="Check Box 116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4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27</xdr:row>
          <xdr:rowOff>28575</xdr:rowOff>
        </xdr:from>
        <xdr:to>
          <xdr:col>14</xdr:col>
          <xdr:colOff>381000</xdr:colOff>
          <xdr:row>28</xdr:row>
          <xdr:rowOff>0</xdr:rowOff>
        </xdr:to>
        <xdr:sp macro="" textlink="">
          <xdr:nvSpPr>
            <xdr:cNvPr id="12405" name="Check Box 117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4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28</xdr:row>
          <xdr:rowOff>38100</xdr:rowOff>
        </xdr:from>
        <xdr:to>
          <xdr:col>14</xdr:col>
          <xdr:colOff>381000</xdr:colOff>
          <xdr:row>29</xdr:row>
          <xdr:rowOff>0</xdr:rowOff>
        </xdr:to>
        <xdr:sp macro="" textlink="">
          <xdr:nvSpPr>
            <xdr:cNvPr id="12406" name="Check Box 118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4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29</xdr:row>
          <xdr:rowOff>38100</xdr:rowOff>
        </xdr:from>
        <xdr:to>
          <xdr:col>14</xdr:col>
          <xdr:colOff>381000</xdr:colOff>
          <xdr:row>30</xdr:row>
          <xdr:rowOff>0</xdr:rowOff>
        </xdr:to>
        <xdr:sp macro="" textlink="">
          <xdr:nvSpPr>
            <xdr:cNvPr id="12407" name="Check Box 119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4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9525</xdr:rowOff>
        </xdr:from>
        <xdr:to>
          <xdr:col>15</xdr:col>
          <xdr:colOff>390525</xdr:colOff>
          <xdr:row>19</xdr:row>
          <xdr:rowOff>0</xdr:rowOff>
        </xdr:to>
        <xdr:sp macro="" textlink="">
          <xdr:nvSpPr>
            <xdr:cNvPr id="12408" name="Check Box 120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4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19</xdr:row>
          <xdr:rowOff>9525</xdr:rowOff>
        </xdr:from>
        <xdr:to>
          <xdr:col>15</xdr:col>
          <xdr:colOff>390525</xdr:colOff>
          <xdr:row>20</xdr:row>
          <xdr:rowOff>0</xdr:rowOff>
        </xdr:to>
        <xdr:sp macro="" textlink="">
          <xdr:nvSpPr>
            <xdr:cNvPr id="12409" name="Check Box 121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4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20</xdr:row>
          <xdr:rowOff>9525</xdr:rowOff>
        </xdr:from>
        <xdr:to>
          <xdr:col>15</xdr:col>
          <xdr:colOff>390525</xdr:colOff>
          <xdr:row>21</xdr:row>
          <xdr:rowOff>0</xdr:rowOff>
        </xdr:to>
        <xdr:sp macro="" textlink="">
          <xdr:nvSpPr>
            <xdr:cNvPr id="12410" name="Check Box 122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4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21</xdr:row>
          <xdr:rowOff>9525</xdr:rowOff>
        </xdr:from>
        <xdr:to>
          <xdr:col>15</xdr:col>
          <xdr:colOff>390525</xdr:colOff>
          <xdr:row>22</xdr:row>
          <xdr:rowOff>0</xdr:rowOff>
        </xdr:to>
        <xdr:sp macro="" textlink="">
          <xdr:nvSpPr>
            <xdr:cNvPr id="12411" name="Check Box 123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4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22</xdr:row>
          <xdr:rowOff>28575</xdr:rowOff>
        </xdr:from>
        <xdr:to>
          <xdr:col>15</xdr:col>
          <xdr:colOff>390525</xdr:colOff>
          <xdr:row>23</xdr:row>
          <xdr:rowOff>0</xdr:rowOff>
        </xdr:to>
        <xdr:sp macro="" textlink="">
          <xdr:nvSpPr>
            <xdr:cNvPr id="12412" name="Check Box 124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4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23</xdr:row>
          <xdr:rowOff>28575</xdr:rowOff>
        </xdr:from>
        <xdr:to>
          <xdr:col>15</xdr:col>
          <xdr:colOff>390525</xdr:colOff>
          <xdr:row>24</xdr:row>
          <xdr:rowOff>0</xdr:rowOff>
        </xdr:to>
        <xdr:sp macro="" textlink="">
          <xdr:nvSpPr>
            <xdr:cNvPr id="12413" name="Check Box 125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4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24</xdr:row>
          <xdr:rowOff>28575</xdr:rowOff>
        </xdr:from>
        <xdr:to>
          <xdr:col>15</xdr:col>
          <xdr:colOff>390525</xdr:colOff>
          <xdr:row>25</xdr:row>
          <xdr:rowOff>0</xdr:rowOff>
        </xdr:to>
        <xdr:sp macro="" textlink="">
          <xdr:nvSpPr>
            <xdr:cNvPr id="12414" name="Check Box 126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4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25</xdr:row>
          <xdr:rowOff>28575</xdr:rowOff>
        </xdr:from>
        <xdr:to>
          <xdr:col>15</xdr:col>
          <xdr:colOff>390525</xdr:colOff>
          <xdr:row>26</xdr:row>
          <xdr:rowOff>0</xdr:rowOff>
        </xdr:to>
        <xdr:sp macro="" textlink="">
          <xdr:nvSpPr>
            <xdr:cNvPr id="12415" name="Check Box 127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4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28575</xdr:rowOff>
        </xdr:from>
        <xdr:to>
          <xdr:col>15</xdr:col>
          <xdr:colOff>390525</xdr:colOff>
          <xdr:row>27</xdr:row>
          <xdr:rowOff>0</xdr:rowOff>
        </xdr:to>
        <xdr:sp macro="" textlink="">
          <xdr:nvSpPr>
            <xdr:cNvPr id="12416" name="Check Box 128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4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27</xdr:row>
          <xdr:rowOff>28575</xdr:rowOff>
        </xdr:from>
        <xdr:to>
          <xdr:col>15</xdr:col>
          <xdr:colOff>390525</xdr:colOff>
          <xdr:row>28</xdr:row>
          <xdr:rowOff>0</xdr:rowOff>
        </xdr:to>
        <xdr:sp macro="" textlink="">
          <xdr:nvSpPr>
            <xdr:cNvPr id="12417" name="Check Box 129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4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38100</xdr:rowOff>
        </xdr:from>
        <xdr:to>
          <xdr:col>15</xdr:col>
          <xdr:colOff>390525</xdr:colOff>
          <xdr:row>29</xdr:row>
          <xdr:rowOff>0</xdr:rowOff>
        </xdr:to>
        <xdr:sp macro="" textlink="">
          <xdr:nvSpPr>
            <xdr:cNvPr id="12418" name="Check Box 130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4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29</xdr:row>
          <xdr:rowOff>38100</xdr:rowOff>
        </xdr:from>
        <xdr:to>
          <xdr:col>15</xdr:col>
          <xdr:colOff>390525</xdr:colOff>
          <xdr:row>30</xdr:row>
          <xdr:rowOff>0</xdr:rowOff>
        </xdr:to>
        <xdr:sp macro="" textlink="">
          <xdr:nvSpPr>
            <xdr:cNvPr id="12419" name="Check Box 131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4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18</xdr:row>
          <xdr:rowOff>9525</xdr:rowOff>
        </xdr:from>
        <xdr:to>
          <xdr:col>16</xdr:col>
          <xdr:colOff>390525</xdr:colOff>
          <xdr:row>19</xdr:row>
          <xdr:rowOff>0</xdr:rowOff>
        </xdr:to>
        <xdr:sp macro="" textlink="">
          <xdr:nvSpPr>
            <xdr:cNvPr id="12420" name="Check Box 132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4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19</xdr:row>
          <xdr:rowOff>9525</xdr:rowOff>
        </xdr:from>
        <xdr:to>
          <xdr:col>16</xdr:col>
          <xdr:colOff>390525</xdr:colOff>
          <xdr:row>20</xdr:row>
          <xdr:rowOff>0</xdr:rowOff>
        </xdr:to>
        <xdr:sp macro="" textlink="">
          <xdr:nvSpPr>
            <xdr:cNvPr id="12421" name="Check Box 133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4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20</xdr:row>
          <xdr:rowOff>9525</xdr:rowOff>
        </xdr:from>
        <xdr:to>
          <xdr:col>16</xdr:col>
          <xdr:colOff>390525</xdr:colOff>
          <xdr:row>21</xdr:row>
          <xdr:rowOff>0</xdr:rowOff>
        </xdr:to>
        <xdr:sp macro="" textlink="">
          <xdr:nvSpPr>
            <xdr:cNvPr id="12422" name="Check Box 134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4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21</xdr:row>
          <xdr:rowOff>9525</xdr:rowOff>
        </xdr:from>
        <xdr:to>
          <xdr:col>16</xdr:col>
          <xdr:colOff>390525</xdr:colOff>
          <xdr:row>22</xdr:row>
          <xdr:rowOff>0</xdr:rowOff>
        </xdr:to>
        <xdr:sp macro="" textlink="">
          <xdr:nvSpPr>
            <xdr:cNvPr id="12423" name="Check Box 135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4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22</xdr:row>
          <xdr:rowOff>28575</xdr:rowOff>
        </xdr:from>
        <xdr:to>
          <xdr:col>16</xdr:col>
          <xdr:colOff>390525</xdr:colOff>
          <xdr:row>23</xdr:row>
          <xdr:rowOff>0</xdr:rowOff>
        </xdr:to>
        <xdr:sp macro="" textlink="">
          <xdr:nvSpPr>
            <xdr:cNvPr id="12424" name="Check Box 136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4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23</xdr:row>
          <xdr:rowOff>28575</xdr:rowOff>
        </xdr:from>
        <xdr:to>
          <xdr:col>16</xdr:col>
          <xdr:colOff>390525</xdr:colOff>
          <xdr:row>24</xdr:row>
          <xdr:rowOff>0</xdr:rowOff>
        </xdr:to>
        <xdr:sp macro="" textlink="">
          <xdr:nvSpPr>
            <xdr:cNvPr id="12425" name="Check Box 137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4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24</xdr:row>
          <xdr:rowOff>28575</xdr:rowOff>
        </xdr:from>
        <xdr:to>
          <xdr:col>16</xdr:col>
          <xdr:colOff>390525</xdr:colOff>
          <xdr:row>25</xdr:row>
          <xdr:rowOff>0</xdr:rowOff>
        </xdr:to>
        <xdr:sp macro="" textlink="">
          <xdr:nvSpPr>
            <xdr:cNvPr id="12426" name="Check Box 138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4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25</xdr:row>
          <xdr:rowOff>28575</xdr:rowOff>
        </xdr:from>
        <xdr:to>
          <xdr:col>16</xdr:col>
          <xdr:colOff>390525</xdr:colOff>
          <xdr:row>26</xdr:row>
          <xdr:rowOff>0</xdr:rowOff>
        </xdr:to>
        <xdr:sp macro="" textlink="">
          <xdr:nvSpPr>
            <xdr:cNvPr id="12427" name="Check Box 139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4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26</xdr:row>
          <xdr:rowOff>28575</xdr:rowOff>
        </xdr:from>
        <xdr:to>
          <xdr:col>16</xdr:col>
          <xdr:colOff>390525</xdr:colOff>
          <xdr:row>27</xdr:row>
          <xdr:rowOff>0</xdr:rowOff>
        </xdr:to>
        <xdr:sp macro="" textlink="">
          <xdr:nvSpPr>
            <xdr:cNvPr id="12428" name="Check Box 140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4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27</xdr:row>
          <xdr:rowOff>28575</xdr:rowOff>
        </xdr:from>
        <xdr:to>
          <xdr:col>16</xdr:col>
          <xdr:colOff>390525</xdr:colOff>
          <xdr:row>28</xdr:row>
          <xdr:rowOff>0</xdr:rowOff>
        </xdr:to>
        <xdr:sp macro="" textlink="">
          <xdr:nvSpPr>
            <xdr:cNvPr id="12429" name="Check Box 141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4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28</xdr:row>
          <xdr:rowOff>38100</xdr:rowOff>
        </xdr:from>
        <xdr:to>
          <xdr:col>16</xdr:col>
          <xdr:colOff>390525</xdr:colOff>
          <xdr:row>29</xdr:row>
          <xdr:rowOff>0</xdr:rowOff>
        </xdr:to>
        <xdr:sp macro="" textlink="">
          <xdr:nvSpPr>
            <xdr:cNvPr id="12430" name="Check Box 142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4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29</xdr:row>
          <xdr:rowOff>38100</xdr:rowOff>
        </xdr:from>
        <xdr:to>
          <xdr:col>16</xdr:col>
          <xdr:colOff>390525</xdr:colOff>
          <xdr:row>30</xdr:row>
          <xdr:rowOff>0</xdr:rowOff>
        </xdr:to>
        <xdr:sp macro="" textlink="">
          <xdr:nvSpPr>
            <xdr:cNvPr id="12431" name="Check Box 143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4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18</xdr:row>
          <xdr:rowOff>9525</xdr:rowOff>
        </xdr:from>
        <xdr:to>
          <xdr:col>17</xdr:col>
          <xdr:colOff>419100</xdr:colOff>
          <xdr:row>19</xdr:row>
          <xdr:rowOff>0</xdr:rowOff>
        </xdr:to>
        <xdr:sp macro="" textlink="">
          <xdr:nvSpPr>
            <xdr:cNvPr id="12432" name="Check Box 144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4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19</xdr:row>
          <xdr:rowOff>9525</xdr:rowOff>
        </xdr:from>
        <xdr:to>
          <xdr:col>17</xdr:col>
          <xdr:colOff>419100</xdr:colOff>
          <xdr:row>20</xdr:row>
          <xdr:rowOff>0</xdr:rowOff>
        </xdr:to>
        <xdr:sp macro="" textlink="">
          <xdr:nvSpPr>
            <xdr:cNvPr id="12433" name="Check Box 145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4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20</xdr:row>
          <xdr:rowOff>9525</xdr:rowOff>
        </xdr:from>
        <xdr:to>
          <xdr:col>17</xdr:col>
          <xdr:colOff>419100</xdr:colOff>
          <xdr:row>21</xdr:row>
          <xdr:rowOff>0</xdr:rowOff>
        </xdr:to>
        <xdr:sp macro="" textlink="">
          <xdr:nvSpPr>
            <xdr:cNvPr id="12434" name="Check Box 146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4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21</xdr:row>
          <xdr:rowOff>9525</xdr:rowOff>
        </xdr:from>
        <xdr:to>
          <xdr:col>17</xdr:col>
          <xdr:colOff>419100</xdr:colOff>
          <xdr:row>22</xdr:row>
          <xdr:rowOff>0</xdr:rowOff>
        </xdr:to>
        <xdr:sp macro="" textlink="">
          <xdr:nvSpPr>
            <xdr:cNvPr id="12435" name="Check Box 147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4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22</xdr:row>
          <xdr:rowOff>28575</xdr:rowOff>
        </xdr:from>
        <xdr:to>
          <xdr:col>17</xdr:col>
          <xdr:colOff>419100</xdr:colOff>
          <xdr:row>23</xdr:row>
          <xdr:rowOff>0</xdr:rowOff>
        </xdr:to>
        <xdr:sp macro="" textlink="">
          <xdr:nvSpPr>
            <xdr:cNvPr id="12436" name="Check Box 148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4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23</xdr:row>
          <xdr:rowOff>28575</xdr:rowOff>
        </xdr:from>
        <xdr:to>
          <xdr:col>17</xdr:col>
          <xdr:colOff>419100</xdr:colOff>
          <xdr:row>24</xdr:row>
          <xdr:rowOff>0</xdr:rowOff>
        </xdr:to>
        <xdr:sp macro="" textlink="">
          <xdr:nvSpPr>
            <xdr:cNvPr id="12437" name="Check Box 149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4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24</xdr:row>
          <xdr:rowOff>28575</xdr:rowOff>
        </xdr:from>
        <xdr:to>
          <xdr:col>17</xdr:col>
          <xdr:colOff>419100</xdr:colOff>
          <xdr:row>25</xdr:row>
          <xdr:rowOff>0</xdr:rowOff>
        </xdr:to>
        <xdr:sp macro="" textlink="">
          <xdr:nvSpPr>
            <xdr:cNvPr id="12438" name="Check Box 150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4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25</xdr:row>
          <xdr:rowOff>28575</xdr:rowOff>
        </xdr:from>
        <xdr:to>
          <xdr:col>17</xdr:col>
          <xdr:colOff>419100</xdr:colOff>
          <xdr:row>26</xdr:row>
          <xdr:rowOff>0</xdr:rowOff>
        </xdr:to>
        <xdr:sp macro="" textlink="">
          <xdr:nvSpPr>
            <xdr:cNvPr id="12439" name="Check Box 151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4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26</xdr:row>
          <xdr:rowOff>28575</xdr:rowOff>
        </xdr:from>
        <xdr:to>
          <xdr:col>17</xdr:col>
          <xdr:colOff>419100</xdr:colOff>
          <xdr:row>27</xdr:row>
          <xdr:rowOff>0</xdr:rowOff>
        </xdr:to>
        <xdr:sp macro="" textlink="">
          <xdr:nvSpPr>
            <xdr:cNvPr id="12440" name="Check Box 152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4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27</xdr:row>
          <xdr:rowOff>28575</xdr:rowOff>
        </xdr:from>
        <xdr:to>
          <xdr:col>17</xdr:col>
          <xdr:colOff>419100</xdr:colOff>
          <xdr:row>28</xdr:row>
          <xdr:rowOff>0</xdr:rowOff>
        </xdr:to>
        <xdr:sp macro="" textlink="">
          <xdr:nvSpPr>
            <xdr:cNvPr id="12441" name="Check Box 153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4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28</xdr:row>
          <xdr:rowOff>38100</xdr:rowOff>
        </xdr:from>
        <xdr:to>
          <xdr:col>17</xdr:col>
          <xdr:colOff>419100</xdr:colOff>
          <xdr:row>29</xdr:row>
          <xdr:rowOff>0</xdr:rowOff>
        </xdr:to>
        <xdr:sp macro="" textlink="">
          <xdr:nvSpPr>
            <xdr:cNvPr id="12442" name="Check Box 154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4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29</xdr:row>
          <xdr:rowOff>38100</xdr:rowOff>
        </xdr:from>
        <xdr:to>
          <xdr:col>17</xdr:col>
          <xdr:colOff>419100</xdr:colOff>
          <xdr:row>30</xdr:row>
          <xdr:rowOff>0</xdr:rowOff>
        </xdr:to>
        <xdr:sp macro="" textlink="">
          <xdr:nvSpPr>
            <xdr:cNvPr id="12443" name="Check Box 155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4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20</xdr:row>
          <xdr:rowOff>0</xdr:rowOff>
        </xdr:from>
        <xdr:to>
          <xdr:col>8</xdr:col>
          <xdr:colOff>381000</xdr:colOff>
          <xdr:row>21</xdr:row>
          <xdr:rowOff>0</xdr:rowOff>
        </xdr:to>
        <xdr:sp macro="" textlink="">
          <xdr:nvSpPr>
            <xdr:cNvPr id="12444" name="Check Box 156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4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30</xdr:row>
          <xdr:rowOff>38100</xdr:rowOff>
        </xdr:from>
        <xdr:to>
          <xdr:col>5</xdr:col>
          <xdr:colOff>762000</xdr:colOff>
          <xdr:row>31</xdr:row>
          <xdr:rowOff>0</xdr:rowOff>
        </xdr:to>
        <xdr:sp macro="" textlink="">
          <xdr:nvSpPr>
            <xdr:cNvPr id="12445" name="Check Box 157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4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31</xdr:row>
          <xdr:rowOff>38100</xdr:rowOff>
        </xdr:from>
        <xdr:to>
          <xdr:col>5</xdr:col>
          <xdr:colOff>762000</xdr:colOff>
          <xdr:row>32</xdr:row>
          <xdr:rowOff>0</xdr:rowOff>
        </xdr:to>
        <xdr:sp macro="" textlink="">
          <xdr:nvSpPr>
            <xdr:cNvPr id="12446" name="Check Box 158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4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38100</xdr:rowOff>
        </xdr:from>
        <xdr:to>
          <xdr:col>6</xdr:col>
          <xdr:colOff>381000</xdr:colOff>
          <xdr:row>31</xdr:row>
          <xdr:rowOff>0</xdr:rowOff>
        </xdr:to>
        <xdr:sp macro="" textlink="">
          <xdr:nvSpPr>
            <xdr:cNvPr id="12447" name="Check Box 159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4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31</xdr:row>
          <xdr:rowOff>38100</xdr:rowOff>
        </xdr:from>
        <xdr:to>
          <xdr:col>6</xdr:col>
          <xdr:colOff>381000</xdr:colOff>
          <xdr:row>32</xdr:row>
          <xdr:rowOff>0</xdr:rowOff>
        </xdr:to>
        <xdr:sp macro="" textlink="">
          <xdr:nvSpPr>
            <xdr:cNvPr id="12448" name="Check Box 160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4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</xdr:row>
          <xdr:rowOff>38100</xdr:rowOff>
        </xdr:from>
        <xdr:to>
          <xdr:col>7</xdr:col>
          <xdr:colOff>390525</xdr:colOff>
          <xdr:row>31</xdr:row>
          <xdr:rowOff>0</xdr:rowOff>
        </xdr:to>
        <xdr:sp macro="" textlink="">
          <xdr:nvSpPr>
            <xdr:cNvPr id="12449" name="Check Box 161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4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</xdr:row>
          <xdr:rowOff>38100</xdr:rowOff>
        </xdr:from>
        <xdr:to>
          <xdr:col>7</xdr:col>
          <xdr:colOff>390525</xdr:colOff>
          <xdr:row>32</xdr:row>
          <xdr:rowOff>0</xdr:rowOff>
        </xdr:to>
        <xdr:sp macro="" textlink="">
          <xdr:nvSpPr>
            <xdr:cNvPr id="12450" name="Check Box 162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4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</xdr:row>
          <xdr:rowOff>38100</xdr:rowOff>
        </xdr:from>
        <xdr:to>
          <xdr:col>8</xdr:col>
          <xdr:colOff>390525</xdr:colOff>
          <xdr:row>31</xdr:row>
          <xdr:rowOff>0</xdr:rowOff>
        </xdr:to>
        <xdr:sp macro="" textlink="">
          <xdr:nvSpPr>
            <xdr:cNvPr id="12451" name="Check Box 163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4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</xdr:row>
          <xdr:rowOff>38100</xdr:rowOff>
        </xdr:from>
        <xdr:to>
          <xdr:col>8</xdr:col>
          <xdr:colOff>390525</xdr:colOff>
          <xdr:row>32</xdr:row>
          <xdr:rowOff>0</xdr:rowOff>
        </xdr:to>
        <xdr:sp macro="" textlink="">
          <xdr:nvSpPr>
            <xdr:cNvPr id="12452" name="Check Box 164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4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30</xdr:row>
          <xdr:rowOff>38100</xdr:rowOff>
        </xdr:from>
        <xdr:to>
          <xdr:col>9</xdr:col>
          <xdr:colOff>419100</xdr:colOff>
          <xdr:row>31</xdr:row>
          <xdr:rowOff>0</xdr:rowOff>
        </xdr:to>
        <xdr:sp macro="" textlink="">
          <xdr:nvSpPr>
            <xdr:cNvPr id="12453" name="Check Box 165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4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31</xdr:row>
          <xdr:rowOff>38100</xdr:rowOff>
        </xdr:from>
        <xdr:to>
          <xdr:col>9</xdr:col>
          <xdr:colOff>419100</xdr:colOff>
          <xdr:row>32</xdr:row>
          <xdr:rowOff>0</xdr:rowOff>
        </xdr:to>
        <xdr:sp macro="" textlink="">
          <xdr:nvSpPr>
            <xdr:cNvPr id="12454" name="Check Box 166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4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30</xdr:row>
          <xdr:rowOff>38100</xdr:rowOff>
        </xdr:from>
        <xdr:to>
          <xdr:col>10</xdr:col>
          <xdr:colOff>371475</xdr:colOff>
          <xdr:row>31</xdr:row>
          <xdr:rowOff>0</xdr:rowOff>
        </xdr:to>
        <xdr:sp macro="" textlink="">
          <xdr:nvSpPr>
            <xdr:cNvPr id="12455" name="Check Box 167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4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31</xdr:row>
          <xdr:rowOff>38100</xdr:rowOff>
        </xdr:from>
        <xdr:to>
          <xdr:col>10</xdr:col>
          <xdr:colOff>371475</xdr:colOff>
          <xdr:row>32</xdr:row>
          <xdr:rowOff>0</xdr:rowOff>
        </xdr:to>
        <xdr:sp macro="" textlink="">
          <xdr:nvSpPr>
            <xdr:cNvPr id="12456" name="Check Box 168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4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30</xdr:row>
          <xdr:rowOff>38100</xdr:rowOff>
        </xdr:from>
        <xdr:to>
          <xdr:col>11</xdr:col>
          <xdr:colOff>381000</xdr:colOff>
          <xdr:row>31</xdr:row>
          <xdr:rowOff>0</xdr:rowOff>
        </xdr:to>
        <xdr:sp macro="" textlink="">
          <xdr:nvSpPr>
            <xdr:cNvPr id="12457" name="Check Box 169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4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31</xdr:row>
          <xdr:rowOff>38100</xdr:rowOff>
        </xdr:from>
        <xdr:to>
          <xdr:col>11</xdr:col>
          <xdr:colOff>381000</xdr:colOff>
          <xdr:row>32</xdr:row>
          <xdr:rowOff>0</xdr:rowOff>
        </xdr:to>
        <xdr:sp macro="" textlink="">
          <xdr:nvSpPr>
            <xdr:cNvPr id="12458" name="Check Box 170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4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30</xdr:row>
          <xdr:rowOff>38100</xdr:rowOff>
        </xdr:from>
        <xdr:to>
          <xdr:col>12</xdr:col>
          <xdr:colOff>381000</xdr:colOff>
          <xdr:row>31</xdr:row>
          <xdr:rowOff>0</xdr:rowOff>
        </xdr:to>
        <xdr:sp macro="" textlink="">
          <xdr:nvSpPr>
            <xdr:cNvPr id="12459" name="Check Box 171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4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31</xdr:row>
          <xdr:rowOff>38100</xdr:rowOff>
        </xdr:from>
        <xdr:to>
          <xdr:col>12</xdr:col>
          <xdr:colOff>381000</xdr:colOff>
          <xdr:row>32</xdr:row>
          <xdr:rowOff>0</xdr:rowOff>
        </xdr:to>
        <xdr:sp macro="" textlink="">
          <xdr:nvSpPr>
            <xdr:cNvPr id="12460" name="Check Box 172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4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30</xdr:row>
          <xdr:rowOff>38100</xdr:rowOff>
        </xdr:from>
        <xdr:to>
          <xdr:col>13</xdr:col>
          <xdr:colOff>409575</xdr:colOff>
          <xdr:row>31</xdr:row>
          <xdr:rowOff>0</xdr:rowOff>
        </xdr:to>
        <xdr:sp macro="" textlink="">
          <xdr:nvSpPr>
            <xdr:cNvPr id="12461" name="Check Box 173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4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31</xdr:row>
          <xdr:rowOff>38100</xdr:rowOff>
        </xdr:from>
        <xdr:to>
          <xdr:col>13</xdr:col>
          <xdr:colOff>409575</xdr:colOff>
          <xdr:row>32</xdr:row>
          <xdr:rowOff>0</xdr:rowOff>
        </xdr:to>
        <xdr:sp macro="" textlink="">
          <xdr:nvSpPr>
            <xdr:cNvPr id="12462" name="Check Box 174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4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30</xdr:row>
          <xdr:rowOff>38100</xdr:rowOff>
        </xdr:from>
        <xdr:to>
          <xdr:col>14</xdr:col>
          <xdr:colOff>381000</xdr:colOff>
          <xdr:row>31</xdr:row>
          <xdr:rowOff>0</xdr:rowOff>
        </xdr:to>
        <xdr:sp macro="" textlink="">
          <xdr:nvSpPr>
            <xdr:cNvPr id="12463" name="Check Box 175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4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31</xdr:row>
          <xdr:rowOff>38100</xdr:rowOff>
        </xdr:from>
        <xdr:to>
          <xdr:col>14</xdr:col>
          <xdr:colOff>381000</xdr:colOff>
          <xdr:row>32</xdr:row>
          <xdr:rowOff>0</xdr:rowOff>
        </xdr:to>
        <xdr:sp macro="" textlink="">
          <xdr:nvSpPr>
            <xdr:cNvPr id="12464" name="Check Box 176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4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38100</xdr:rowOff>
        </xdr:from>
        <xdr:to>
          <xdr:col>15</xdr:col>
          <xdr:colOff>390525</xdr:colOff>
          <xdr:row>31</xdr:row>
          <xdr:rowOff>0</xdr:rowOff>
        </xdr:to>
        <xdr:sp macro="" textlink="">
          <xdr:nvSpPr>
            <xdr:cNvPr id="12465" name="Check Box 177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4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31</xdr:row>
          <xdr:rowOff>38100</xdr:rowOff>
        </xdr:from>
        <xdr:to>
          <xdr:col>15</xdr:col>
          <xdr:colOff>390525</xdr:colOff>
          <xdr:row>32</xdr:row>
          <xdr:rowOff>0</xdr:rowOff>
        </xdr:to>
        <xdr:sp macro="" textlink="">
          <xdr:nvSpPr>
            <xdr:cNvPr id="12466" name="Check Box 178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4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38100</xdr:rowOff>
        </xdr:from>
        <xdr:to>
          <xdr:col>16</xdr:col>
          <xdr:colOff>390525</xdr:colOff>
          <xdr:row>31</xdr:row>
          <xdr:rowOff>0</xdr:rowOff>
        </xdr:to>
        <xdr:sp macro="" textlink="">
          <xdr:nvSpPr>
            <xdr:cNvPr id="12467" name="Check Box 179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4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31</xdr:row>
          <xdr:rowOff>38100</xdr:rowOff>
        </xdr:from>
        <xdr:to>
          <xdr:col>16</xdr:col>
          <xdr:colOff>390525</xdr:colOff>
          <xdr:row>32</xdr:row>
          <xdr:rowOff>0</xdr:rowOff>
        </xdr:to>
        <xdr:sp macro="" textlink="">
          <xdr:nvSpPr>
            <xdr:cNvPr id="12468" name="Check Box 180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4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30</xdr:row>
          <xdr:rowOff>38100</xdr:rowOff>
        </xdr:from>
        <xdr:to>
          <xdr:col>17</xdr:col>
          <xdr:colOff>419100</xdr:colOff>
          <xdr:row>31</xdr:row>
          <xdr:rowOff>0</xdr:rowOff>
        </xdr:to>
        <xdr:sp macro="" textlink="">
          <xdr:nvSpPr>
            <xdr:cNvPr id="12469" name="Check Box 181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4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31</xdr:row>
          <xdr:rowOff>38100</xdr:rowOff>
        </xdr:from>
        <xdr:to>
          <xdr:col>17</xdr:col>
          <xdr:colOff>419100</xdr:colOff>
          <xdr:row>32</xdr:row>
          <xdr:rowOff>0</xdr:rowOff>
        </xdr:to>
        <xdr:sp macro="" textlink="">
          <xdr:nvSpPr>
            <xdr:cNvPr id="12470" name="Check Box 182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4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32</xdr:row>
          <xdr:rowOff>38100</xdr:rowOff>
        </xdr:from>
        <xdr:to>
          <xdr:col>5</xdr:col>
          <xdr:colOff>762000</xdr:colOff>
          <xdr:row>33</xdr:row>
          <xdr:rowOff>0</xdr:rowOff>
        </xdr:to>
        <xdr:sp macro="" textlink="">
          <xdr:nvSpPr>
            <xdr:cNvPr id="12471" name="Check Box 183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4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33</xdr:row>
          <xdr:rowOff>38100</xdr:rowOff>
        </xdr:from>
        <xdr:to>
          <xdr:col>5</xdr:col>
          <xdr:colOff>762000</xdr:colOff>
          <xdr:row>34</xdr:row>
          <xdr:rowOff>0</xdr:rowOff>
        </xdr:to>
        <xdr:sp macro="" textlink="">
          <xdr:nvSpPr>
            <xdr:cNvPr id="12472" name="Check Box 184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4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38100</xdr:rowOff>
        </xdr:from>
        <xdr:to>
          <xdr:col>6</xdr:col>
          <xdr:colOff>381000</xdr:colOff>
          <xdr:row>33</xdr:row>
          <xdr:rowOff>0</xdr:rowOff>
        </xdr:to>
        <xdr:sp macro="" textlink="">
          <xdr:nvSpPr>
            <xdr:cNvPr id="12473" name="Check Box 185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4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33</xdr:row>
          <xdr:rowOff>38100</xdr:rowOff>
        </xdr:from>
        <xdr:to>
          <xdr:col>6</xdr:col>
          <xdr:colOff>381000</xdr:colOff>
          <xdr:row>34</xdr:row>
          <xdr:rowOff>0</xdr:rowOff>
        </xdr:to>
        <xdr:sp macro="" textlink="">
          <xdr:nvSpPr>
            <xdr:cNvPr id="12474" name="Check Box 186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4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</xdr:row>
          <xdr:rowOff>38100</xdr:rowOff>
        </xdr:from>
        <xdr:to>
          <xdr:col>7</xdr:col>
          <xdr:colOff>390525</xdr:colOff>
          <xdr:row>33</xdr:row>
          <xdr:rowOff>0</xdr:rowOff>
        </xdr:to>
        <xdr:sp macro="" textlink="">
          <xdr:nvSpPr>
            <xdr:cNvPr id="12475" name="Check Box 187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4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</xdr:row>
          <xdr:rowOff>38100</xdr:rowOff>
        </xdr:from>
        <xdr:to>
          <xdr:col>7</xdr:col>
          <xdr:colOff>390525</xdr:colOff>
          <xdr:row>34</xdr:row>
          <xdr:rowOff>0</xdr:rowOff>
        </xdr:to>
        <xdr:sp macro="" textlink="">
          <xdr:nvSpPr>
            <xdr:cNvPr id="12476" name="Check Box 188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4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</xdr:row>
          <xdr:rowOff>38100</xdr:rowOff>
        </xdr:from>
        <xdr:to>
          <xdr:col>8</xdr:col>
          <xdr:colOff>390525</xdr:colOff>
          <xdr:row>33</xdr:row>
          <xdr:rowOff>0</xdr:rowOff>
        </xdr:to>
        <xdr:sp macro="" textlink="">
          <xdr:nvSpPr>
            <xdr:cNvPr id="12477" name="Check Box 189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4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</xdr:row>
          <xdr:rowOff>38100</xdr:rowOff>
        </xdr:from>
        <xdr:to>
          <xdr:col>8</xdr:col>
          <xdr:colOff>390525</xdr:colOff>
          <xdr:row>34</xdr:row>
          <xdr:rowOff>0</xdr:rowOff>
        </xdr:to>
        <xdr:sp macro="" textlink="">
          <xdr:nvSpPr>
            <xdr:cNvPr id="12478" name="Check Box 190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4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32</xdr:row>
          <xdr:rowOff>38100</xdr:rowOff>
        </xdr:from>
        <xdr:to>
          <xdr:col>9</xdr:col>
          <xdr:colOff>419100</xdr:colOff>
          <xdr:row>33</xdr:row>
          <xdr:rowOff>0</xdr:rowOff>
        </xdr:to>
        <xdr:sp macro="" textlink="">
          <xdr:nvSpPr>
            <xdr:cNvPr id="12479" name="Check Box 191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4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33</xdr:row>
          <xdr:rowOff>38100</xdr:rowOff>
        </xdr:from>
        <xdr:to>
          <xdr:col>9</xdr:col>
          <xdr:colOff>419100</xdr:colOff>
          <xdr:row>34</xdr:row>
          <xdr:rowOff>0</xdr:rowOff>
        </xdr:to>
        <xdr:sp macro="" textlink="">
          <xdr:nvSpPr>
            <xdr:cNvPr id="12480" name="Check Box 192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4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32</xdr:row>
          <xdr:rowOff>38100</xdr:rowOff>
        </xdr:from>
        <xdr:to>
          <xdr:col>10</xdr:col>
          <xdr:colOff>371475</xdr:colOff>
          <xdr:row>33</xdr:row>
          <xdr:rowOff>0</xdr:rowOff>
        </xdr:to>
        <xdr:sp macro="" textlink="">
          <xdr:nvSpPr>
            <xdr:cNvPr id="12481" name="Check Box 193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4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33</xdr:row>
          <xdr:rowOff>38100</xdr:rowOff>
        </xdr:from>
        <xdr:to>
          <xdr:col>10</xdr:col>
          <xdr:colOff>371475</xdr:colOff>
          <xdr:row>34</xdr:row>
          <xdr:rowOff>0</xdr:rowOff>
        </xdr:to>
        <xdr:sp macro="" textlink="">
          <xdr:nvSpPr>
            <xdr:cNvPr id="12482" name="Check Box 194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4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32</xdr:row>
          <xdr:rowOff>38100</xdr:rowOff>
        </xdr:from>
        <xdr:to>
          <xdr:col>11</xdr:col>
          <xdr:colOff>381000</xdr:colOff>
          <xdr:row>33</xdr:row>
          <xdr:rowOff>0</xdr:rowOff>
        </xdr:to>
        <xdr:sp macro="" textlink="">
          <xdr:nvSpPr>
            <xdr:cNvPr id="12483" name="Check Box 195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4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33</xdr:row>
          <xdr:rowOff>38100</xdr:rowOff>
        </xdr:from>
        <xdr:to>
          <xdr:col>11</xdr:col>
          <xdr:colOff>381000</xdr:colOff>
          <xdr:row>34</xdr:row>
          <xdr:rowOff>0</xdr:rowOff>
        </xdr:to>
        <xdr:sp macro="" textlink="">
          <xdr:nvSpPr>
            <xdr:cNvPr id="12484" name="Check Box 196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4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32</xdr:row>
          <xdr:rowOff>38100</xdr:rowOff>
        </xdr:from>
        <xdr:to>
          <xdr:col>12</xdr:col>
          <xdr:colOff>381000</xdr:colOff>
          <xdr:row>33</xdr:row>
          <xdr:rowOff>0</xdr:rowOff>
        </xdr:to>
        <xdr:sp macro="" textlink="">
          <xdr:nvSpPr>
            <xdr:cNvPr id="12485" name="Check Box 197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4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33</xdr:row>
          <xdr:rowOff>38100</xdr:rowOff>
        </xdr:from>
        <xdr:to>
          <xdr:col>12</xdr:col>
          <xdr:colOff>381000</xdr:colOff>
          <xdr:row>34</xdr:row>
          <xdr:rowOff>0</xdr:rowOff>
        </xdr:to>
        <xdr:sp macro="" textlink="">
          <xdr:nvSpPr>
            <xdr:cNvPr id="12486" name="Check Box 198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4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32</xdr:row>
          <xdr:rowOff>38100</xdr:rowOff>
        </xdr:from>
        <xdr:to>
          <xdr:col>13</xdr:col>
          <xdr:colOff>409575</xdr:colOff>
          <xdr:row>33</xdr:row>
          <xdr:rowOff>0</xdr:rowOff>
        </xdr:to>
        <xdr:sp macro="" textlink="">
          <xdr:nvSpPr>
            <xdr:cNvPr id="12487" name="Check Box 199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4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33</xdr:row>
          <xdr:rowOff>38100</xdr:rowOff>
        </xdr:from>
        <xdr:to>
          <xdr:col>13</xdr:col>
          <xdr:colOff>409575</xdr:colOff>
          <xdr:row>34</xdr:row>
          <xdr:rowOff>0</xdr:rowOff>
        </xdr:to>
        <xdr:sp macro="" textlink="">
          <xdr:nvSpPr>
            <xdr:cNvPr id="12488" name="Check Box 200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4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32</xdr:row>
          <xdr:rowOff>38100</xdr:rowOff>
        </xdr:from>
        <xdr:to>
          <xdr:col>14</xdr:col>
          <xdr:colOff>381000</xdr:colOff>
          <xdr:row>33</xdr:row>
          <xdr:rowOff>0</xdr:rowOff>
        </xdr:to>
        <xdr:sp macro="" textlink="">
          <xdr:nvSpPr>
            <xdr:cNvPr id="12489" name="Check Box 201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4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33</xdr:row>
          <xdr:rowOff>38100</xdr:rowOff>
        </xdr:from>
        <xdr:to>
          <xdr:col>14</xdr:col>
          <xdr:colOff>381000</xdr:colOff>
          <xdr:row>34</xdr:row>
          <xdr:rowOff>0</xdr:rowOff>
        </xdr:to>
        <xdr:sp macro="" textlink="">
          <xdr:nvSpPr>
            <xdr:cNvPr id="12490" name="Check Box 202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4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32</xdr:row>
          <xdr:rowOff>38100</xdr:rowOff>
        </xdr:from>
        <xdr:to>
          <xdr:col>15</xdr:col>
          <xdr:colOff>390525</xdr:colOff>
          <xdr:row>33</xdr:row>
          <xdr:rowOff>0</xdr:rowOff>
        </xdr:to>
        <xdr:sp macro="" textlink="">
          <xdr:nvSpPr>
            <xdr:cNvPr id="12491" name="Check Box 203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4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33</xdr:row>
          <xdr:rowOff>38100</xdr:rowOff>
        </xdr:from>
        <xdr:to>
          <xdr:col>15</xdr:col>
          <xdr:colOff>390525</xdr:colOff>
          <xdr:row>34</xdr:row>
          <xdr:rowOff>0</xdr:rowOff>
        </xdr:to>
        <xdr:sp macro="" textlink="">
          <xdr:nvSpPr>
            <xdr:cNvPr id="12492" name="Check Box 204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4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32</xdr:row>
          <xdr:rowOff>38100</xdr:rowOff>
        </xdr:from>
        <xdr:to>
          <xdr:col>16</xdr:col>
          <xdr:colOff>390525</xdr:colOff>
          <xdr:row>33</xdr:row>
          <xdr:rowOff>0</xdr:rowOff>
        </xdr:to>
        <xdr:sp macro="" textlink="">
          <xdr:nvSpPr>
            <xdr:cNvPr id="12493" name="Check Box 205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4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33</xdr:row>
          <xdr:rowOff>38100</xdr:rowOff>
        </xdr:from>
        <xdr:to>
          <xdr:col>16</xdr:col>
          <xdr:colOff>390525</xdr:colOff>
          <xdr:row>34</xdr:row>
          <xdr:rowOff>0</xdr:rowOff>
        </xdr:to>
        <xdr:sp macro="" textlink="">
          <xdr:nvSpPr>
            <xdr:cNvPr id="12494" name="Check Box 206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4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32</xdr:row>
          <xdr:rowOff>38100</xdr:rowOff>
        </xdr:from>
        <xdr:to>
          <xdr:col>17</xdr:col>
          <xdr:colOff>419100</xdr:colOff>
          <xdr:row>33</xdr:row>
          <xdr:rowOff>0</xdr:rowOff>
        </xdr:to>
        <xdr:sp macro="" textlink="">
          <xdr:nvSpPr>
            <xdr:cNvPr id="12495" name="Check Box 207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4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33</xdr:row>
          <xdr:rowOff>38100</xdr:rowOff>
        </xdr:from>
        <xdr:to>
          <xdr:col>17</xdr:col>
          <xdr:colOff>419100</xdr:colOff>
          <xdr:row>34</xdr:row>
          <xdr:rowOff>0</xdr:rowOff>
        </xdr:to>
        <xdr:sp macro="" textlink="">
          <xdr:nvSpPr>
            <xdr:cNvPr id="12496" name="Check Box 208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4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34</xdr:row>
          <xdr:rowOff>38100</xdr:rowOff>
        </xdr:from>
        <xdr:to>
          <xdr:col>5</xdr:col>
          <xdr:colOff>762000</xdr:colOff>
          <xdr:row>35</xdr:row>
          <xdr:rowOff>0</xdr:rowOff>
        </xdr:to>
        <xdr:sp macro="" textlink="">
          <xdr:nvSpPr>
            <xdr:cNvPr id="12497" name="Check Box 209" hidden="1">
              <a:extLst>
                <a:ext uri="{63B3BB69-23CF-44E3-9099-C40C66FF867C}">
                  <a14:compatExt spid="_x0000_s12497"/>
                </a:ext>
                <a:ext uri="{FF2B5EF4-FFF2-40B4-BE49-F238E27FC236}">
                  <a16:creationId xmlns:a16="http://schemas.microsoft.com/office/drawing/2014/main" id="{00000000-0008-0000-0400-0000D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35</xdr:row>
          <xdr:rowOff>38100</xdr:rowOff>
        </xdr:from>
        <xdr:to>
          <xdr:col>5</xdr:col>
          <xdr:colOff>762000</xdr:colOff>
          <xdr:row>36</xdr:row>
          <xdr:rowOff>0</xdr:rowOff>
        </xdr:to>
        <xdr:sp macro="" textlink="">
          <xdr:nvSpPr>
            <xdr:cNvPr id="12498" name="Check Box 210" hidden="1">
              <a:extLst>
                <a:ext uri="{63B3BB69-23CF-44E3-9099-C40C66FF867C}">
                  <a14:compatExt spid="_x0000_s12498"/>
                </a:ext>
                <a:ext uri="{FF2B5EF4-FFF2-40B4-BE49-F238E27FC236}">
                  <a16:creationId xmlns:a16="http://schemas.microsoft.com/office/drawing/2014/main" id="{00000000-0008-0000-0400-0000D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34</xdr:row>
          <xdr:rowOff>38100</xdr:rowOff>
        </xdr:from>
        <xdr:to>
          <xdr:col>6</xdr:col>
          <xdr:colOff>381000</xdr:colOff>
          <xdr:row>35</xdr:row>
          <xdr:rowOff>0</xdr:rowOff>
        </xdr:to>
        <xdr:sp macro="" textlink="">
          <xdr:nvSpPr>
            <xdr:cNvPr id="12499" name="Check Box 211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4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35</xdr:row>
          <xdr:rowOff>38100</xdr:rowOff>
        </xdr:from>
        <xdr:to>
          <xdr:col>6</xdr:col>
          <xdr:colOff>381000</xdr:colOff>
          <xdr:row>36</xdr:row>
          <xdr:rowOff>0</xdr:rowOff>
        </xdr:to>
        <xdr:sp macro="" textlink="">
          <xdr:nvSpPr>
            <xdr:cNvPr id="12500" name="Check Box 212" hidden="1">
              <a:extLst>
                <a:ext uri="{63B3BB69-23CF-44E3-9099-C40C66FF867C}">
                  <a14:compatExt spid="_x0000_s12500"/>
                </a:ext>
                <a:ext uri="{FF2B5EF4-FFF2-40B4-BE49-F238E27FC236}">
                  <a16:creationId xmlns:a16="http://schemas.microsoft.com/office/drawing/2014/main" id="{00000000-0008-0000-0400-0000D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</xdr:row>
          <xdr:rowOff>38100</xdr:rowOff>
        </xdr:from>
        <xdr:to>
          <xdr:col>7</xdr:col>
          <xdr:colOff>390525</xdr:colOff>
          <xdr:row>35</xdr:row>
          <xdr:rowOff>0</xdr:rowOff>
        </xdr:to>
        <xdr:sp macro="" textlink="">
          <xdr:nvSpPr>
            <xdr:cNvPr id="12501" name="Check Box 213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4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</xdr:row>
          <xdr:rowOff>38100</xdr:rowOff>
        </xdr:from>
        <xdr:to>
          <xdr:col>7</xdr:col>
          <xdr:colOff>390525</xdr:colOff>
          <xdr:row>36</xdr:row>
          <xdr:rowOff>0</xdr:rowOff>
        </xdr:to>
        <xdr:sp macro="" textlink="">
          <xdr:nvSpPr>
            <xdr:cNvPr id="12502" name="Check Box 214" hidden="1">
              <a:extLst>
                <a:ext uri="{63B3BB69-23CF-44E3-9099-C40C66FF867C}">
                  <a14:compatExt spid="_x0000_s12502"/>
                </a:ext>
                <a:ext uri="{FF2B5EF4-FFF2-40B4-BE49-F238E27FC236}">
                  <a16:creationId xmlns:a16="http://schemas.microsoft.com/office/drawing/2014/main" id="{00000000-0008-0000-0400-0000D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</xdr:row>
          <xdr:rowOff>38100</xdr:rowOff>
        </xdr:from>
        <xdr:to>
          <xdr:col>8</xdr:col>
          <xdr:colOff>390525</xdr:colOff>
          <xdr:row>35</xdr:row>
          <xdr:rowOff>0</xdr:rowOff>
        </xdr:to>
        <xdr:sp macro="" textlink="">
          <xdr:nvSpPr>
            <xdr:cNvPr id="12503" name="Check Box 215" hidden="1">
              <a:extLst>
                <a:ext uri="{63B3BB69-23CF-44E3-9099-C40C66FF867C}">
                  <a14:compatExt spid="_x0000_s12503"/>
                </a:ext>
                <a:ext uri="{FF2B5EF4-FFF2-40B4-BE49-F238E27FC236}">
                  <a16:creationId xmlns:a16="http://schemas.microsoft.com/office/drawing/2014/main" id="{00000000-0008-0000-0400-0000D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35</xdr:row>
          <xdr:rowOff>38100</xdr:rowOff>
        </xdr:from>
        <xdr:to>
          <xdr:col>8</xdr:col>
          <xdr:colOff>390525</xdr:colOff>
          <xdr:row>36</xdr:row>
          <xdr:rowOff>0</xdr:rowOff>
        </xdr:to>
        <xdr:sp macro="" textlink="">
          <xdr:nvSpPr>
            <xdr:cNvPr id="12504" name="Check Box 216" hidden="1">
              <a:extLst>
                <a:ext uri="{63B3BB69-23CF-44E3-9099-C40C66FF867C}">
                  <a14:compatExt spid="_x0000_s12504"/>
                </a:ext>
                <a:ext uri="{FF2B5EF4-FFF2-40B4-BE49-F238E27FC236}">
                  <a16:creationId xmlns:a16="http://schemas.microsoft.com/office/drawing/2014/main" id="{00000000-0008-0000-0400-0000D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34</xdr:row>
          <xdr:rowOff>38100</xdr:rowOff>
        </xdr:from>
        <xdr:to>
          <xdr:col>9</xdr:col>
          <xdr:colOff>419100</xdr:colOff>
          <xdr:row>35</xdr:row>
          <xdr:rowOff>0</xdr:rowOff>
        </xdr:to>
        <xdr:sp macro="" textlink="">
          <xdr:nvSpPr>
            <xdr:cNvPr id="12505" name="Check Box 217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4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35</xdr:row>
          <xdr:rowOff>38100</xdr:rowOff>
        </xdr:from>
        <xdr:to>
          <xdr:col>9</xdr:col>
          <xdr:colOff>419100</xdr:colOff>
          <xdr:row>36</xdr:row>
          <xdr:rowOff>0</xdr:rowOff>
        </xdr:to>
        <xdr:sp macro="" textlink="">
          <xdr:nvSpPr>
            <xdr:cNvPr id="12506" name="Check Box 218" hidden="1">
              <a:extLst>
                <a:ext uri="{63B3BB69-23CF-44E3-9099-C40C66FF867C}">
                  <a14:compatExt spid="_x0000_s12506"/>
                </a:ext>
                <a:ext uri="{FF2B5EF4-FFF2-40B4-BE49-F238E27FC236}">
                  <a16:creationId xmlns:a16="http://schemas.microsoft.com/office/drawing/2014/main" id="{00000000-0008-0000-0400-0000D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34</xdr:row>
          <xdr:rowOff>38100</xdr:rowOff>
        </xdr:from>
        <xdr:to>
          <xdr:col>10</xdr:col>
          <xdr:colOff>371475</xdr:colOff>
          <xdr:row>35</xdr:row>
          <xdr:rowOff>0</xdr:rowOff>
        </xdr:to>
        <xdr:sp macro="" textlink="">
          <xdr:nvSpPr>
            <xdr:cNvPr id="12507" name="Check Box 219" hidden="1">
              <a:extLst>
                <a:ext uri="{63B3BB69-23CF-44E3-9099-C40C66FF867C}">
                  <a14:compatExt spid="_x0000_s12507"/>
                </a:ext>
                <a:ext uri="{FF2B5EF4-FFF2-40B4-BE49-F238E27FC236}">
                  <a16:creationId xmlns:a16="http://schemas.microsoft.com/office/drawing/2014/main" id="{00000000-0008-0000-0400-0000D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35</xdr:row>
          <xdr:rowOff>38100</xdr:rowOff>
        </xdr:from>
        <xdr:to>
          <xdr:col>10</xdr:col>
          <xdr:colOff>371475</xdr:colOff>
          <xdr:row>36</xdr:row>
          <xdr:rowOff>0</xdr:rowOff>
        </xdr:to>
        <xdr:sp macro="" textlink="">
          <xdr:nvSpPr>
            <xdr:cNvPr id="12508" name="Check Box 220" hidden="1">
              <a:extLst>
                <a:ext uri="{63B3BB69-23CF-44E3-9099-C40C66FF867C}">
                  <a14:compatExt spid="_x0000_s12508"/>
                </a:ext>
                <a:ext uri="{FF2B5EF4-FFF2-40B4-BE49-F238E27FC236}">
                  <a16:creationId xmlns:a16="http://schemas.microsoft.com/office/drawing/2014/main" id="{00000000-0008-0000-0400-0000D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34</xdr:row>
          <xdr:rowOff>38100</xdr:rowOff>
        </xdr:from>
        <xdr:to>
          <xdr:col>11</xdr:col>
          <xdr:colOff>381000</xdr:colOff>
          <xdr:row>35</xdr:row>
          <xdr:rowOff>0</xdr:rowOff>
        </xdr:to>
        <xdr:sp macro="" textlink="">
          <xdr:nvSpPr>
            <xdr:cNvPr id="12509" name="Check Box 221" hidden="1">
              <a:extLst>
                <a:ext uri="{63B3BB69-23CF-44E3-9099-C40C66FF867C}">
                  <a14:compatExt spid="_x0000_s12509"/>
                </a:ext>
                <a:ext uri="{FF2B5EF4-FFF2-40B4-BE49-F238E27FC236}">
                  <a16:creationId xmlns:a16="http://schemas.microsoft.com/office/drawing/2014/main" id="{00000000-0008-0000-0400-0000D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35</xdr:row>
          <xdr:rowOff>38100</xdr:rowOff>
        </xdr:from>
        <xdr:to>
          <xdr:col>11</xdr:col>
          <xdr:colOff>381000</xdr:colOff>
          <xdr:row>36</xdr:row>
          <xdr:rowOff>0</xdr:rowOff>
        </xdr:to>
        <xdr:sp macro="" textlink="">
          <xdr:nvSpPr>
            <xdr:cNvPr id="12510" name="Check Box 222" hidden="1">
              <a:extLst>
                <a:ext uri="{63B3BB69-23CF-44E3-9099-C40C66FF867C}">
                  <a14:compatExt spid="_x0000_s12510"/>
                </a:ext>
                <a:ext uri="{FF2B5EF4-FFF2-40B4-BE49-F238E27FC236}">
                  <a16:creationId xmlns:a16="http://schemas.microsoft.com/office/drawing/2014/main" id="{00000000-0008-0000-0400-0000D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34</xdr:row>
          <xdr:rowOff>38100</xdr:rowOff>
        </xdr:from>
        <xdr:to>
          <xdr:col>12</xdr:col>
          <xdr:colOff>381000</xdr:colOff>
          <xdr:row>35</xdr:row>
          <xdr:rowOff>0</xdr:rowOff>
        </xdr:to>
        <xdr:sp macro="" textlink="">
          <xdr:nvSpPr>
            <xdr:cNvPr id="12511" name="Check Box 223" hidden="1">
              <a:extLst>
                <a:ext uri="{63B3BB69-23CF-44E3-9099-C40C66FF867C}">
                  <a14:compatExt spid="_x0000_s12511"/>
                </a:ext>
                <a:ext uri="{FF2B5EF4-FFF2-40B4-BE49-F238E27FC236}">
                  <a16:creationId xmlns:a16="http://schemas.microsoft.com/office/drawing/2014/main" id="{00000000-0008-0000-0400-0000D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35</xdr:row>
          <xdr:rowOff>38100</xdr:rowOff>
        </xdr:from>
        <xdr:to>
          <xdr:col>12</xdr:col>
          <xdr:colOff>381000</xdr:colOff>
          <xdr:row>36</xdr:row>
          <xdr:rowOff>0</xdr:rowOff>
        </xdr:to>
        <xdr:sp macro="" textlink="">
          <xdr:nvSpPr>
            <xdr:cNvPr id="12512" name="Check Box 224" hidden="1">
              <a:extLst>
                <a:ext uri="{63B3BB69-23CF-44E3-9099-C40C66FF867C}">
                  <a14:compatExt spid="_x0000_s12512"/>
                </a:ext>
                <a:ext uri="{FF2B5EF4-FFF2-40B4-BE49-F238E27FC236}">
                  <a16:creationId xmlns:a16="http://schemas.microsoft.com/office/drawing/2014/main" id="{00000000-0008-0000-0400-0000E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34</xdr:row>
          <xdr:rowOff>38100</xdr:rowOff>
        </xdr:from>
        <xdr:to>
          <xdr:col>13</xdr:col>
          <xdr:colOff>409575</xdr:colOff>
          <xdr:row>35</xdr:row>
          <xdr:rowOff>0</xdr:rowOff>
        </xdr:to>
        <xdr:sp macro="" textlink="">
          <xdr:nvSpPr>
            <xdr:cNvPr id="12513" name="Check Box 225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4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35</xdr:row>
          <xdr:rowOff>38100</xdr:rowOff>
        </xdr:from>
        <xdr:to>
          <xdr:col>13</xdr:col>
          <xdr:colOff>409575</xdr:colOff>
          <xdr:row>36</xdr:row>
          <xdr:rowOff>0</xdr:rowOff>
        </xdr:to>
        <xdr:sp macro="" textlink="">
          <xdr:nvSpPr>
            <xdr:cNvPr id="12514" name="Check Box 226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4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34</xdr:row>
          <xdr:rowOff>38100</xdr:rowOff>
        </xdr:from>
        <xdr:to>
          <xdr:col>14</xdr:col>
          <xdr:colOff>381000</xdr:colOff>
          <xdr:row>35</xdr:row>
          <xdr:rowOff>0</xdr:rowOff>
        </xdr:to>
        <xdr:sp macro="" textlink="">
          <xdr:nvSpPr>
            <xdr:cNvPr id="12515" name="Check Box 227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4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35</xdr:row>
          <xdr:rowOff>38100</xdr:rowOff>
        </xdr:from>
        <xdr:to>
          <xdr:col>14</xdr:col>
          <xdr:colOff>381000</xdr:colOff>
          <xdr:row>36</xdr:row>
          <xdr:rowOff>0</xdr:rowOff>
        </xdr:to>
        <xdr:sp macro="" textlink="">
          <xdr:nvSpPr>
            <xdr:cNvPr id="12516" name="Check Box 228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4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34</xdr:row>
          <xdr:rowOff>38100</xdr:rowOff>
        </xdr:from>
        <xdr:to>
          <xdr:col>15</xdr:col>
          <xdr:colOff>390525</xdr:colOff>
          <xdr:row>35</xdr:row>
          <xdr:rowOff>0</xdr:rowOff>
        </xdr:to>
        <xdr:sp macro="" textlink="">
          <xdr:nvSpPr>
            <xdr:cNvPr id="12517" name="Check Box 229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4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35</xdr:row>
          <xdr:rowOff>38100</xdr:rowOff>
        </xdr:from>
        <xdr:to>
          <xdr:col>15</xdr:col>
          <xdr:colOff>390525</xdr:colOff>
          <xdr:row>36</xdr:row>
          <xdr:rowOff>0</xdr:rowOff>
        </xdr:to>
        <xdr:sp macro="" textlink="">
          <xdr:nvSpPr>
            <xdr:cNvPr id="12518" name="Check Box 230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4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34</xdr:row>
          <xdr:rowOff>38100</xdr:rowOff>
        </xdr:from>
        <xdr:to>
          <xdr:col>16</xdr:col>
          <xdr:colOff>390525</xdr:colOff>
          <xdr:row>35</xdr:row>
          <xdr:rowOff>0</xdr:rowOff>
        </xdr:to>
        <xdr:sp macro="" textlink="">
          <xdr:nvSpPr>
            <xdr:cNvPr id="12519" name="Check Box 231" hidden="1">
              <a:extLst>
                <a:ext uri="{63B3BB69-23CF-44E3-9099-C40C66FF867C}">
                  <a14:compatExt spid="_x0000_s12519"/>
                </a:ext>
                <a:ext uri="{FF2B5EF4-FFF2-40B4-BE49-F238E27FC236}">
                  <a16:creationId xmlns:a16="http://schemas.microsoft.com/office/drawing/2014/main" id="{00000000-0008-0000-0400-0000E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35</xdr:row>
          <xdr:rowOff>38100</xdr:rowOff>
        </xdr:from>
        <xdr:to>
          <xdr:col>16</xdr:col>
          <xdr:colOff>390525</xdr:colOff>
          <xdr:row>36</xdr:row>
          <xdr:rowOff>0</xdr:rowOff>
        </xdr:to>
        <xdr:sp macro="" textlink="">
          <xdr:nvSpPr>
            <xdr:cNvPr id="12520" name="Check Box 232" hidden="1">
              <a:extLst>
                <a:ext uri="{63B3BB69-23CF-44E3-9099-C40C66FF867C}">
                  <a14:compatExt spid="_x0000_s12520"/>
                </a:ext>
                <a:ext uri="{FF2B5EF4-FFF2-40B4-BE49-F238E27FC236}">
                  <a16:creationId xmlns:a16="http://schemas.microsoft.com/office/drawing/2014/main" id="{00000000-0008-0000-0400-0000E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34</xdr:row>
          <xdr:rowOff>38100</xdr:rowOff>
        </xdr:from>
        <xdr:to>
          <xdr:col>17</xdr:col>
          <xdr:colOff>419100</xdr:colOff>
          <xdr:row>35</xdr:row>
          <xdr:rowOff>0</xdr:rowOff>
        </xdr:to>
        <xdr:sp macro="" textlink="">
          <xdr:nvSpPr>
            <xdr:cNvPr id="12521" name="Check Box 233" hidden="1">
              <a:extLst>
                <a:ext uri="{63B3BB69-23CF-44E3-9099-C40C66FF867C}">
                  <a14:compatExt spid="_x0000_s12521"/>
                </a:ext>
                <a:ext uri="{FF2B5EF4-FFF2-40B4-BE49-F238E27FC236}">
                  <a16:creationId xmlns:a16="http://schemas.microsoft.com/office/drawing/2014/main" id="{00000000-0008-0000-0400-0000E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35</xdr:row>
          <xdr:rowOff>38100</xdr:rowOff>
        </xdr:from>
        <xdr:to>
          <xdr:col>17</xdr:col>
          <xdr:colOff>419100</xdr:colOff>
          <xdr:row>36</xdr:row>
          <xdr:rowOff>0</xdr:rowOff>
        </xdr:to>
        <xdr:sp macro="" textlink="">
          <xdr:nvSpPr>
            <xdr:cNvPr id="12522" name="Check Box 234" hidden="1">
              <a:extLst>
                <a:ext uri="{63B3BB69-23CF-44E3-9099-C40C66FF867C}">
                  <a14:compatExt spid="_x0000_s12522"/>
                </a:ext>
                <a:ext uri="{FF2B5EF4-FFF2-40B4-BE49-F238E27FC236}">
                  <a16:creationId xmlns:a16="http://schemas.microsoft.com/office/drawing/2014/main" id="{00000000-0008-0000-0400-0000E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36</xdr:row>
          <xdr:rowOff>38100</xdr:rowOff>
        </xdr:from>
        <xdr:to>
          <xdr:col>5</xdr:col>
          <xdr:colOff>762000</xdr:colOff>
          <xdr:row>37</xdr:row>
          <xdr:rowOff>0</xdr:rowOff>
        </xdr:to>
        <xdr:sp macro="" textlink="">
          <xdr:nvSpPr>
            <xdr:cNvPr id="12523" name="Check Box 235" hidden="1">
              <a:extLst>
                <a:ext uri="{63B3BB69-23CF-44E3-9099-C40C66FF867C}">
                  <a14:compatExt spid="_x0000_s12523"/>
                </a:ext>
                <a:ext uri="{FF2B5EF4-FFF2-40B4-BE49-F238E27FC236}">
                  <a16:creationId xmlns:a16="http://schemas.microsoft.com/office/drawing/2014/main" id="{00000000-0008-0000-0400-0000E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37</xdr:row>
          <xdr:rowOff>38100</xdr:rowOff>
        </xdr:from>
        <xdr:to>
          <xdr:col>5</xdr:col>
          <xdr:colOff>762000</xdr:colOff>
          <xdr:row>38</xdr:row>
          <xdr:rowOff>0</xdr:rowOff>
        </xdr:to>
        <xdr:sp macro="" textlink="">
          <xdr:nvSpPr>
            <xdr:cNvPr id="12524" name="Check Box 236" hidden="1">
              <a:extLst>
                <a:ext uri="{63B3BB69-23CF-44E3-9099-C40C66FF867C}">
                  <a14:compatExt spid="_x0000_s12524"/>
                </a:ext>
                <a:ext uri="{FF2B5EF4-FFF2-40B4-BE49-F238E27FC236}">
                  <a16:creationId xmlns:a16="http://schemas.microsoft.com/office/drawing/2014/main" id="{00000000-0008-0000-0400-0000E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36</xdr:row>
          <xdr:rowOff>38100</xdr:rowOff>
        </xdr:from>
        <xdr:to>
          <xdr:col>6</xdr:col>
          <xdr:colOff>381000</xdr:colOff>
          <xdr:row>37</xdr:row>
          <xdr:rowOff>0</xdr:rowOff>
        </xdr:to>
        <xdr:sp macro="" textlink="">
          <xdr:nvSpPr>
            <xdr:cNvPr id="12525" name="Check Box 237" hidden="1">
              <a:extLst>
                <a:ext uri="{63B3BB69-23CF-44E3-9099-C40C66FF867C}">
                  <a14:compatExt spid="_x0000_s12525"/>
                </a:ext>
                <a:ext uri="{FF2B5EF4-FFF2-40B4-BE49-F238E27FC236}">
                  <a16:creationId xmlns:a16="http://schemas.microsoft.com/office/drawing/2014/main" id="{00000000-0008-0000-0400-0000E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37</xdr:row>
          <xdr:rowOff>38100</xdr:rowOff>
        </xdr:from>
        <xdr:to>
          <xdr:col>6</xdr:col>
          <xdr:colOff>381000</xdr:colOff>
          <xdr:row>38</xdr:row>
          <xdr:rowOff>0</xdr:rowOff>
        </xdr:to>
        <xdr:sp macro="" textlink="">
          <xdr:nvSpPr>
            <xdr:cNvPr id="12526" name="Check Box 238" hidden="1">
              <a:extLst>
                <a:ext uri="{63B3BB69-23CF-44E3-9099-C40C66FF867C}">
                  <a14:compatExt spid="_x0000_s12526"/>
                </a:ext>
                <a:ext uri="{FF2B5EF4-FFF2-40B4-BE49-F238E27FC236}">
                  <a16:creationId xmlns:a16="http://schemas.microsoft.com/office/drawing/2014/main" id="{00000000-0008-0000-0400-0000E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</xdr:row>
          <xdr:rowOff>38100</xdr:rowOff>
        </xdr:from>
        <xdr:to>
          <xdr:col>7</xdr:col>
          <xdr:colOff>390525</xdr:colOff>
          <xdr:row>37</xdr:row>
          <xdr:rowOff>0</xdr:rowOff>
        </xdr:to>
        <xdr:sp macro="" textlink="">
          <xdr:nvSpPr>
            <xdr:cNvPr id="12527" name="Check Box 239" hidden="1">
              <a:extLst>
                <a:ext uri="{63B3BB69-23CF-44E3-9099-C40C66FF867C}">
                  <a14:compatExt spid="_x0000_s12527"/>
                </a:ext>
                <a:ext uri="{FF2B5EF4-FFF2-40B4-BE49-F238E27FC236}">
                  <a16:creationId xmlns:a16="http://schemas.microsoft.com/office/drawing/2014/main" id="{00000000-0008-0000-0400-0000E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</xdr:row>
          <xdr:rowOff>38100</xdr:rowOff>
        </xdr:from>
        <xdr:to>
          <xdr:col>7</xdr:col>
          <xdr:colOff>390525</xdr:colOff>
          <xdr:row>38</xdr:row>
          <xdr:rowOff>0</xdr:rowOff>
        </xdr:to>
        <xdr:sp macro="" textlink="">
          <xdr:nvSpPr>
            <xdr:cNvPr id="12528" name="Check Box 240" hidden="1">
              <a:extLst>
                <a:ext uri="{63B3BB69-23CF-44E3-9099-C40C66FF867C}">
                  <a14:compatExt spid="_x0000_s12528"/>
                </a:ext>
                <a:ext uri="{FF2B5EF4-FFF2-40B4-BE49-F238E27FC236}">
                  <a16:creationId xmlns:a16="http://schemas.microsoft.com/office/drawing/2014/main" id="{00000000-0008-0000-0400-0000F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36</xdr:row>
          <xdr:rowOff>38100</xdr:rowOff>
        </xdr:from>
        <xdr:to>
          <xdr:col>8</xdr:col>
          <xdr:colOff>390525</xdr:colOff>
          <xdr:row>37</xdr:row>
          <xdr:rowOff>0</xdr:rowOff>
        </xdr:to>
        <xdr:sp macro="" textlink="">
          <xdr:nvSpPr>
            <xdr:cNvPr id="12529" name="Check Box 241" hidden="1">
              <a:extLst>
                <a:ext uri="{63B3BB69-23CF-44E3-9099-C40C66FF867C}">
                  <a14:compatExt spid="_x0000_s12529"/>
                </a:ext>
                <a:ext uri="{FF2B5EF4-FFF2-40B4-BE49-F238E27FC236}">
                  <a16:creationId xmlns:a16="http://schemas.microsoft.com/office/drawing/2014/main" id="{00000000-0008-0000-0400-0000F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</xdr:row>
          <xdr:rowOff>38100</xdr:rowOff>
        </xdr:from>
        <xdr:to>
          <xdr:col>8</xdr:col>
          <xdr:colOff>390525</xdr:colOff>
          <xdr:row>38</xdr:row>
          <xdr:rowOff>0</xdr:rowOff>
        </xdr:to>
        <xdr:sp macro="" textlink="">
          <xdr:nvSpPr>
            <xdr:cNvPr id="12530" name="Check Box 242" hidden="1">
              <a:extLst>
                <a:ext uri="{63B3BB69-23CF-44E3-9099-C40C66FF867C}">
                  <a14:compatExt spid="_x0000_s12530"/>
                </a:ext>
                <a:ext uri="{FF2B5EF4-FFF2-40B4-BE49-F238E27FC236}">
                  <a16:creationId xmlns:a16="http://schemas.microsoft.com/office/drawing/2014/main" id="{00000000-0008-0000-0400-0000F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36</xdr:row>
          <xdr:rowOff>38100</xdr:rowOff>
        </xdr:from>
        <xdr:to>
          <xdr:col>9</xdr:col>
          <xdr:colOff>419100</xdr:colOff>
          <xdr:row>37</xdr:row>
          <xdr:rowOff>0</xdr:rowOff>
        </xdr:to>
        <xdr:sp macro="" textlink="">
          <xdr:nvSpPr>
            <xdr:cNvPr id="12531" name="Check Box 243" hidden="1">
              <a:extLst>
                <a:ext uri="{63B3BB69-23CF-44E3-9099-C40C66FF867C}">
                  <a14:compatExt spid="_x0000_s12531"/>
                </a:ext>
                <a:ext uri="{FF2B5EF4-FFF2-40B4-BE49-F238E27FC236}">
                  <a16:creationId xmlns:a16="http://schemas.microsoft.com/office/drawing/2014/main" id="{00000000-0008-0000-0400-0000F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37</xdr:row>
          <xdr:rowOff>38100</xdr:rowOff>
        </xdr:from>
        <xdr:to>
          <xdr:col>9</xdr:col>
          <xdr:colOff>419100</xdr:colOff>
          <xdr:row>38</xdr:row>
          <xdr:rowOff>0</xdr:rowOff>
        </xdr:to>
        <xdr:sp macro="" textlink="">
          <xdr:nvSpPr>
            <xdr:cNvPr id="12532" name="Check Box 244" hidden="1">
              <a:extLst>
                <a:ext uri="{63B3BB69-23CF-44E3-9099-C40C66FF867C}">
                  <a14:compatExt spid="_x0000_s12532"/>
                </a:ext>
                <a:ext uri="{FF2B5EF4-FFF2-40B4-BE49-F238E27FC236}">
                  <a16:creationId xmlns:a16="http://schemas.microsoft.com/office/drawing/2014/main" id="{00000000-0008-0000-0400-0000F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36</xdr:row>
          <xdr:rowOff>38100</xdr:rowOff>
        </xdr:from>
        <xdr:to>
          <xdr:col>10</xdr:col>
          <xdr:colOff>371475</xdr:colOff>
          <xdr:row>37</xdr:row>
          <xdr:rowOff>0</xdr:rowOff>
        </xdr:to>
        <xdr:sp macro="" textlink="">
          <xdr:nvSpPr>
            <xdr:cNvPr id="12533" name="Check Box 245" hidden="1">
              <a:extLst>
                <a:ext uri="{63B3BB69-23CF-44E3-9099-C40C66FF867C}">
                  <a14:compatExt spid="_x0000_s12533"/>
                </a:ext>
                <a:ext uri="{FF2B5EF4-FFF2-40B4-BE49-F238E27FC236}">
                  <a16:creationId xmlns:a16="http://schemas.microsoft.com/office/drawing/2014/main" id="{00000000-0008-0000-0400-0000F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37</xdr:row>
          <xdr:rowOff>38100</xdr:rowOff>
        </xdr:from>
        <xdr:to>
          <xdr:col>10</xdr:col>
          <xdr:colOff>371475</xdr:colOff>
          <xdr:row>38</xdr:row>
          <xdr:rowOff>0</xdr:rowOff>
        </xdr:to>
        <xdr:sp macro="" textlink="">
          <xdr:nvSpPr>
            <xdr:cNvPr id="12534" name="Check Box 246" hidden="1">
              <a:extLst>
                <a:ext uri="{63B3BB69-23CF-44E3-9099-C40C66FF867C}">
                  <a14:compatExt spid="_x0000_s12534"/>
                </a:ext>
                <a:ext uri="{FF2B5EF4-FFF2-40B4-BE49-F238E27FC236}">
                  <a16:creationId xmlns:a16="http://schemas.microsoft.com/office/drawing/2014/main" id="{00000000-0008-0000-0400-0000F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36</xdr:row>
          <xdr:rowOff>38100</xdr:rowOff>
        </xdr:from>
        <xdr:to>
          <xdr:col>11</xdr:col>
          <xdr:colOff>381000</xdr:colOff>
          <xdr:row>37</xdr:row>
          <xdr:rowOff>0</xdr:rowOff>
        </xdr:to>
        <xdr:sp macro="" textlink="">
          <xdr:nvSpPr>
            <xdr:cNvPr id="12535" name="Check Box 247" hidden="1">
              <a:extLst>
                <a:ext uri="{63B3BB69-23CF-44E3-9099-C40C66FF867C}">
                  <a14:compatExt spid="_x0000_s12535"/>
                </a:ext>
                <a:ext uri="{FF2B5EF4-FFF2-40B4-BE49-F238E27FC236}">
                  <a16:creationId xmlns:a16="http://schemas.microsoft.com/office/drawing/2014/main" id="{00000000-0008-0000-0400-0000F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37</xdr:row>
          <xdr:rowOff>38100</xdr:rowOff>
        </xdr:from>
        <xdr:to>
          <xdr:col>11</xdr:col>
          <xdr:colOff>381000</xdr:colOff>
          <xdr:row>38</xdr:row>
          <xdr:rowOff>0</xdr:rowOff>
        </xdr:to>
        <xdr:sp macro="" textlink="">
          <xdr:nvSpPr>
            <xdr:cNvPr id="12536" name="Check Box 248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4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36</xdr:row>
          <xdr:rowOff>38100</xdr:rowOff>
        </xdr:from>
        <xdr:to>
          <xdr:col>12</xdr:col>
          <xdr:colOff>381000</xdr:colOff>
          <xdr:row>37</xdr:row>
          <xdr:rowOff>0</xdr:rowOff>
        </xdr:to>
        <xdr:sp macro="" textlink="">
          <xdr:nvSpPr>
            <xdr:cNvPr id="12537" name="Check Box 249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4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37</xdr:row>
          <xdr:rowOff>38100</xdr:rowOff>
        </xdr:from>
        <xdr:to>
          <xdr:col>12</xdr:col>
          <xdr:colOff>381000</xdr:colOff>
          <xdr:row>38</xdr:row>
          <xdr:rowOff>0</xdr:rowOff>
        </xdr:to>
        <xdr:sp macro="" textlink="">
          <xdr:nvSpPr>
            <xdr:cNvPr id="12538" name="Check Box 250" hidden="1">
              <a:extLst>
                <a:ext uri="{63B3BB69-23CF-44E3-9099-C40C66FF867C}">
                  <a14:compatExt spid="_x0000_s12538"/>
                </a:ext>
                <a:ext uri="{FF2B5EF4-FFF2-40B4-BE49-F238E27FC236}">
                  <a16:creationId xmlns:a16="http://schemas.microsoft.com/office/drawing/2014/main" id="{00000000-0008-0000-0400-0000F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36</xdr:row>
          <xdr:rowOff>38100</xdr:rowOff>
        </xdr:from>
        <xdr:to>
          <xdr:col>13</xdr:col>
          <xdr:colOff>409575</xdr:colOff>
          <xdr:row>37</xdr:row>
          <xdr:rowOff>0</xdr:rowOff>
        </xdr:to>
        <xdr:sp macro="" textlink="">
          <xdr:nvSpPr>
            <xdr:cNvPr id="12539" name="Check Box 251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4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37</xdr:row>
          <xdr:rowOff>38100</xdr:rowOff>
        </xdr:from>
        <xdr:to>
          <xdr:col>13</xdr:col>
          <xdr:colOff>409575</xdr:colOff>
          <xdr:row>38</xdr:row>
          <xdr:rowOff>0</xdr:rowOff>
        </xdr:to>
        <xdr:sp macro="" textlink="">
          <xdr:nvSpPr>
            <xdr:cNvPr id="12540" name="Check Box 252" hidden="1">
              <a:extLst>
                <a:ext uri="{63B3BB69-23CF-44E3-9099-C40C66FF867C}">
                  <a14:compatExt spid="_x0000_s12540"/>
                </a:ext>
                <a:ext uri="{FF2B5EF4-FFF2-40B4-BE49-F238E27FC236}">
                  <a16:creationId xmlns:a16="http://schemas.microsoft.com/office/drawing/2014/main" id="{00000000-0008-0000-0400-0000F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36</xdr:row>
          <xdr:rowOff>38100</xdr:rowOff>
        </xdr:from>
        <xdr:to>
          <xdr:col>14</xdr:col>
          <xdr:colOff>381000</xdr:colOff>
          <xdr:row>37</xdr:row>
          <xdr:rowOff>0</xdr:rowOff>
        </xdr:to>
        <xdr:sp macro="" textlink="">
          <xdr:nvSpPr>
            <xdr:cNvPr id="12541" name="Check Box 253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4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37</xdr:row>
          <xdr:rowOff>38100</xdr:rowOff>
        </xdr:from>
        <xdr:to>
          <xdr:col>14</xdr:col>
          <xdr:colOff>381000</xdr:colOff>
          <xdr:row>38</xdr:row>
          <xdr:rowOff>0</xdr:rowOff>
        </xdr:to>
        <xdr:sp macro="" textlink="">
          <xdr:nvSpPr>
            <xdr:cNvPr id="12542" name="Check Box 254" hidden="1">
              <a:extLst>
                <a:ext uri="{63B3BB69-23CF-44E3-9099-C40C66FF867C}">
                  <a14:compatExt spid="_x0000_s12542"/>
                </a:ext>
                <a:ext uri="{FF2B5EF4-FFF2-40B4-BE49-F238E27FC236}">
                  <a16:creationId xmlns:a16="http://schemas.microsoft.com/office/drawing/2014/main" id="{00000000-0008-0000-0400-0000F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36</xdr:row>
          <xdr:rowOff>38100</xdr:rowOff>
        </xdr:from>
        <xdr:to>
          <xdr:col>15</xdr:col>
          <xdr:colOff>390525</xdr:colOff>
          <xdr:row>37</xdr:row>
          <xdr:rowOff>0</xdr:rowOff>
        </xdr:to>
        <xdr:sp macro="" textlink="">
          <xdr:nvSpPr>
            <xdr:cNvPr id="12543" name="Check Box 255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4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38100</xdr:rowOff>
        </xdr:from>
        <xdr:to>
          <xdr:col>15</xdr:col>
          <xdr:colOff>390525</xdr:colOff>
          <xdr:row>38</xdr:row>
          <xdr:rowOff>0</xdr:rowOff>
        </xdr:to>
        <xdr:sp macro="" textlink="">
          <xdr:nvSpPr>
            <xdr:cNvPr id="12544" name="Check Box 256" hidden="1">
              <a:extLst>
                <a:ext uri="{63B3BB69-23CF-44E3-9099-C40C66FF867C}">
                  <a14:compatExt spid="_x0000_s12544"/>
                </a:ext>
                <a:ext uri="{FF2B5EF4-FFF2-40B4-BE49-F238E27FC236}">
                  <a16:creationId xmlns:a16="http://schemas.microsoft.com/office/drawing/2014/main" id="{00000000-0008-0000-0400-00000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36</xdr:row>
          <xdr:rowOff>38100</xdr:rowOff>
        </xdr:from>
        <xdr:to>
          <xdr:col>16</xdr:col>
          <xdr:colOff>390525</xdr:colOff>
          <xdr:row>37</xdr:row>
          <xdr:rowOff>0</xdr:rowOff>
        </xdr:to>
        <xdr:sp macro="" textlink="">
          <xdr:nvSpPr>
            <xdr:cNvPr id="12545" name="Check Box 257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4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37</xdr:row>
          <xdr:rowOff>38100</xdr:rowOff>
        </xdr:from>
        <xdr:to>
          <xdr:col>16</xdr:col>
          <xdr:colOff>390525</xdr:colOff>
          <xdr:row>38</xdr:row>
          <xdr:rowOff>0</xdr:rowOff>
        </xdr:to>
        <xdr:sp macro="" textlink="">
          <xdr:nvSpPr>
            <xdr:cNvPr id="12546" name="Check Box 258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4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36</xdr:row>
          <xdr:rowOff>38100</xdr:rowOff>
        </xdr:from>
        <xdr:to>
          <xdr:col>17</xdr:col>
          <xdr:colOff>419100</xdr:colOff>
          <xdr:row>37</xdr:row>
          <xdr:rowOff>0</xdr:rowOff>
        </xdr:to>
        <xdr:sp macro="" textlink="">
          <xdr:nvSpPr>
            <xdr:cNvPr id="12547" name="Check Box 259" hidden="1">
              <a:extLst>
                <a:ext uri="{63B3BB69-23CF-44E3-9099-C40C66FF867C}">
                  <a14:compatExt spid="_x0000_s12547"/>
                </a:ext>
                <a:ext uri="{FF2B5EF4-FFF2-40B4-BE49-F238E27FC236}">
                  <a16:creationId xmlns:a16="http://schemas.microsoft.com/office/drawing/2014/main" id="{00000000-0008-0000-0400-00000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37</xdr:row>
          <xdr:rowOff>38100</xdr:rowOff>
        </xdr:from>
        <xdr:to>
          <xdr:col>17</xdr:col>
          <xdr:colOff>419100</xdr:colOff>
          <xdr:row>38</xdr:row>
          <xdr:rowOff>0</xdr:rowOff>
        </xdr:to>
        <xdr:sp macro="" textlink="">
          <xdr:nvSpPr>
            <xdr:cNvPr id="12548" name="Check Box 260" hidden="1">
              <a:extLst>
                <a:ext uri="{63B3BB69-23CF-44E3-9099-C40C66FF867C}">
                  <a14:compatExt spid="_x0000_s12548"/>
                </a:ext>
                <a:ext uri="{FF2B5EF4-FFF2-40B4-BE49-F238E27FC236}">
                  <a16:creationId xmlns:a16="http://schemas.microsoft.com/office/drawing/2014/main" id="{00000000-0008-0000-0400-00000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809625</xdr:colOff>
      <xdr:row>4</xdr:row>
      <xdr:rowOff>180974</xdr:rowOff>
    </xdr:from>
    <xdr:to>
      <xdr:col>10</xdr:col>
      <xdr:colOff>419100</xdr:colOff>
      <xdr:row>16</xdr:row>
      <xdr:rowOff>23811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295275</xdr:colOff>
      <xdr:row>0</xdr:row>
      <xdr:rowOff>133350</xdr:rowOff>
    </xdr:from>
    <xdr:to>
      <xdr:col>3</xdr:col>
      <xdr:colOff>333375</xdr:colOff>
      <xdr:row>4</xdr:row>
      <xdr:rowOff>28575</xdr:rowOff>
    </xdr:to>
    <xdr:sp macro="" textlink="">
      <xdr:nvSpPr>
        <xdr:cNvPr id="3" name="Flecha: hacia la izquierda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95325" y="133350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>
    <xdr:from>
      <xdr:col>4</xdr:col>
      <xdr:colOff>390524</xdr:colOff>
      <xdr:row>3</xdr:row>
      <xdr:rowOff>142875</xdr:rowOff>
    </xdr:from>
    <xdr:to>
      <xdr:col>22</xdr:col>
      <xdr:colOff>295274</xdr:colOff>
      <xdr:row>16</xdr:row>
      <xdr:rowOff>142875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228974" y="742950"/>
          <a:ext cx="12220575" cy="2628900"/>
        </a:xfrm>
        <a:prstGeom prst="rect">
          <a:avLst/>
        </a:prstGeom>
        <a:solidFill>
          <a:schemeClr val="tx1">
            <a:lumMod val="50000"/>
            <a:lumOff val="50000"/>
            <a:alpha val="0"/>
          </a:schemeClr>
        </a:solidFill>
        <a:ln>
          <a:solidFill>
            <a:schemeClr val="tx1">
              <a:alpha val="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38100</xdr:rowOff>
    </xdr:from>
    <xdr:to>
      <xdr:col>1</xdr:col>
      <xdr:colOff>676275</xdr:colOff>
      <xdr:row>5</xdr:row>
      <xdr:rowOff>0</xdr:rowOff>
    </xdr:to>
    <xdr:sp macro="" textlink="">
      <xdr:nvSpPr>
        <xdr:cNvPr id="3" name="Flecha: hacia l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66700" y="228600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7</xdr:row>
      <xdr:rowOff>47624</xdr:rowOff>
    </xdr:from>
    <xdr:to>
      <xdr:col>14</xdr:col>
      <xdr:colOff>114300</xdr:colOff>
      <xdr:row>38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2</xdr:row>
      <xdr:rowOff>95250</xdr:rowOff>
    </xdr:from>
    <xdr:to>
      <xdr:col>1</xdr:col>
      <xdr:colOff>1362075</xdr:colOff>
      <xdr:row>6</xdr:row>
      <xdr:rowOff>57150</xdr:rowOff>
    </xdr:to>
    <xdr:sp macro="" textlink="">
      <xdr:nvSpPr>
        <xdr:cNvPr id="4" name="Flecha: hacia l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2500" y="476250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2</xdr:row>
      <xdr:rowOff>38100</xdr:rowOff>
    </xdr:from>
    <xdr:to>
      <xdr:col>1</xdr:col>
      <xdr:colOff>1714500</xdr:colOff>
      <xdr:row>6</xdr:row>
      <xdr:rowOff>0</xdr:rowOff>
    </xdr:to>
    <xdr:sp macro="" textlink="">
      <xdr:nvSpPr>
        <xdr:cNvPr id="3" name="Flecha: hacia l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8725" y="419100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0</xdr:row>
      <xdr:rowOff>0</xdr:rowOff>
    </xdr:from>
    <xdr:to>
      <xdr:col>6</xdr:col>
      <xdr:colOff>328083</xdr:colOff>
      <xdr:row>11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465666</xdr:colOff>
      <xdr:row>2</xdr:row>
      <xdr:rowOff>148167</xdr:rowOff>
    </xdr:from>
    <xdr:to>
      <xdr:col>2</xdr:col>
      <xdr:colOff>1036108</xdr:colOff>
      <xdr:row>6</xdr:row>
      <xdr:rowOff>110067</xdr:rowOff>
    </xdr:to>
    <xdr:sp macro="" textlink="">
      <xdr:nvSpPr>
        <xdr:cNvPr id="4" name="Flecha: hacia l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227666" y="529167"/>
          <a:ext cx="1247775" cy="723900"/>
        </a:xfrm>
        <a:prstGeom prst="leftArrow">
          <a:avLst/>
        </a:prstGeom>
        <a:solidFill>
          <a:srgbClr val="EA3434"/>
        </a:solidFill>
        <a:ln w="34925">
          <a:solidFill>
            <a:schemeClr val="tx1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>
    <xdr:from>
      <xdr:col>6</xdr:col>
      <xdr:colOff>645583</xdr:colOff>
      <xdr:row>7</xdr:row>
      <xdr:rowOff>148167</xdr:rowOff>
    </xdr:from>
    <xdr:to>
      <xdr:col>8</xdr:col>
      <xdr:colOff>899584</xdr:colOff>
      <xdr:row>9</xdr:row>
      <xdr:rowOff>158751</xdr:rowOff>
    </xdr:to>
    <xdr:sp macro="" textlink="$W$6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048500" y="1481667"/>
          <a:ext cx="2857501" cy="391584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0307A4A-C561-4311-9B6D-BB788F709CD9}" type="TxLink">
            <a:rPr lang="en-US" sz="24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$ 0</a:t>
          </a:fld>
          <a:endParaRPr lang="es-CO" sz="36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1047752</xdr:colOff>
      <xdr:row>7</xdr:row>
      <xdr:rowOff>137583</xdr:rowOff>
    </xdr:from>
    <xdr:to>
      <xdr:col>9</xdr:col>
      <xdr:colOff>878418</xdr:colOff>
      <xdr:row>9</xdr:row>
      <xdr:rowOff>148167</xdr:rowOff>
    </xdr:to>
    <xdr:sp macro="" textlink="$W$7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0054169" y="1471083"/>
          <a:ext cx="899582" cy="391584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BDAD766-EAA5-4556-80C9-F5335120EA5A}" type="TxLink">
            <a:rPr lang="en-US" sz="18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47</a:t>
          </a:fld>
          <a:endParaRPr lang="es-CO" sz="54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1068917</xdr:colOff>
      <xdr:row>7</xdr:row>
      <xdr:rowOff>137584</xdr:rowOff>
    </xdr:from>
    <xdr:to>
      <xdr:col>11</xdr:col>
      <xdr:colOff>1397000</xdr:colOff>
      <xdr:row>9</xdr:row>
      <xdr:rowOff>148168</xdr:rowOff>
    </xdr:to>
    <xdr:sp macro="" textlink="$W$8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1144250" y="1471084"/>
          <a:ext cx="2815167" cy="391584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A3E94E5-ADEE-425A-9A6A-67FEDC5B4C3B}" type="TxLink">
            <a:rPr lang="en-US" sz="24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$ 0</a:t>
          </a:fld>
          <a:endParaRPr lang="es-CO" sz="6600" b="1">
            <a:solidFill>
              <a:schemeClr val="bg1"/>
            </a:solidFill>
          </a:endParaRPr>
        </a:p>
      </xdr:txBody>
    </xdr:sp>
    <xdr:clientData/>
  </xdr:twoCellAnchor>
  <xdr:oneCellAnchor>
    <xdr:from>
      <xdr:col>7</xdr:col>
      <xdr:colOff>105834</xdr:colOff>
      <xdr:row>5</xdr:row>
      <xdr:rowOff>105833</xdr:rowOff>
    </xdr:from>
    <xdr:ext cx="1587229" cy="40017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7672917" y="1058333"/>
          <a:ext cx="1587229" cy="400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000">
              <a:latin typeface="Bahnschrift Condensed" panose="020B0502040204020203" pitchFamily="34" charset="0"/>
            </a:rPr>
            <a:t>Capital</a:t>
          </a:r>
          <a:r>
            <a:rPr lang="es-CO" sz="2000" baseline="0">
              <a:latin typeface="Bahnschrift Condensed" panose="020B0502040204020203" pitchFamily="34" charset="0"/>
            </a:rPr>
            <a:t> Invertido</a:t>
          </a:r>
          <a:endParaRPr lang="es-CO" sz="2000">
            <a:latin typeface="Bahnschrift Condensed" panose="020B0502040204020203" pitchFamily="34" charset="0"/>
          </a:endParaRPr>
        </a:p>
      </xdr:txBody>
    </xdr:sp>
    <xdr:clientData/>
  </xdr:oneCellAnchor>
  <xdr:oneCellAnchor>
    <xdr:from>
      <xdr:col>10</xdr:col>
      <xdr:colOff>201083</xdr:colOff>
      <xdr:row>5</xdr:row>
      <xdr:rowOff>52916</xdr:rowOff>
    </xdr:from>
    <xdr:ext cx="2095382" cy="40017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1535833" y="1005416"/>
          <a:ext cx="2095382" cy="400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000">
              <a:latin typeface="Bahnschrift Condensed" panose="020B0502040204020203" pitchFamily="34" charset="0"/>
            </a:rPr>
            <a:t>Rentabilidad esperada</a:t>
          </a:r>
        </a:p>
      </xdr:txBody>
    </xdr:sp>
    <xdr:clientData/>
  </xdr:oneCellAnchor>
  <xdr:oneCellAnchor>
    <xdr:from>
      <xdr:col>8</xdr:col>
      <xdr:colOff>984249</xdr:colOff>
      <xdr:row>5</xdr:row>
      <xdr:rowOff>63499</xdr:rowOff>
    </xdr:from>
    <xdr:ext cx="932563" cy="400174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9990666" y="1015999"/>
          <a:ext cx="932563" cy="400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000">
              <a:latin typeface="Bahnschrift Condensed" panose="020B0502040204020203" pitchFamily="34" charset="0"/>
            </a:rPr>
            <a:t>Cantidad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rnan" refreshedDate="45114.678967476852" createdVersion="8" refreshedVersion="8" minRefreshableVersion="3" recordCount="47" xr:uid="{72036FB5-252A-445D-BBCD-0804D2B10696}">
  <cacheSource type="worksheet">
    <worksheetSource name="Tabla6"/>
  </cacheSource>
  <cacheFields count="14">
    <cacheField name="Fecha" numFmtId="170">
      <sharedItems containsNonDate="0" containsDate="1" containsString="0" containsBlank="1" minDate="2022-06-01T00:00:00" maxDate="2023-07-21T00:00:00"/>
    </cacheField>
    <cacheField name="Tipo" numFmtId="0">
      <sharedItems containsBlank="1" count="7">
        <s v="Acciones"/>
        <s v="Fondo Ganaderia"/>
        <s v="CDT"/>
        <s v="ETF"/>
        <s v="Criptomonedas"/>
        <s v="Crowdfunding"/>
        <m/>
      </sharedItems>
    </cacheField>
    <cacheField name="Tipo de riesgo" numFmtId="0">
      <sharedItems containsBlank="1"/>
    </cacheField>
    <cacheField name="Nombre Inversión" numFmtId="0">
      <sharedItems containsBlank="1" count="22">
        <s v="ISA"/>
        <s v="Nubank"/>
        <s v="1 Res"/>
        <s v="CDT Bancolomia"/>
        <s v="Apple"/>
        <s v="VOO"/>
        <s v="Bancolombia"/>
        <s v="CDT Davivienda"/>
        <s v="Bancolombia Preferencial"/>
        <s v="Bitcoin"/>
        <s v="Ethereum"/>
        <s v="Hotel Cartagena"/>
        <s v="Hotel Banames"/>
        <m/>
        <s v="Triirenta" u="1"/>
        <s v="Inversión" u="1"/>
        <s v="11816 Lote Levante 1_x000a_CP" u="1"/>
        <s v="Cartago" u="1"/>
        <s v="Celsia" u="1"/>
        <s v="PEI" u="1"/>
        <s v="Lote 40" u="1"/>
        <s v="11819 Lote Levante 1_x000a_LP" u="1"/>
      </sharedItems>
    </cacheField>
    <cacheField name="Lugar inversión" numFmtId="0">
      <sharedItems containsBlank="1"/>
    </cacheField>
    <cacheField name="Capital invertido" numFmtId="6">
      <sharedItems containsSemiMixedTypes="0" containsString="0" containsNumber="1" containsInteger="1" minValue="0" maxValue="20000000"/>
    </cacheField>
    <cacheField name="Valor Individual" numFmtId="6">
      <sharedItems containsString="0" containsBlank="1" containsNumber="1" containsInteger="1" minValue="2860" maxValue="20000000"/>
    </cacheField>
    <cacheField name="Participaciones" numFmtId="0">
      <sharedItems containsString="0" containsBlank="1" containsNumber="1" containsInteger="1" minValue="1" maxValue="350"/>
    </cacheField>
    <cacheField name="Meses de inversión esperada" numFmtId="0">
      <sharedItems containsString="0" containsBlank="1" containsNumber="1" containsInteger="1" minValue="6" maxValue="48"/>
    </cacheField>
    <cacheField name="Tasa esperada E.A" numFmtId="9">
      <sharedItems containsString="0" containsBlank="1" containsNumber="1" minValue="0.02" maxValue="0.25"/>
    </cacheField>
    <cacheField name="Reinvertir luego del año" numFmtId="9">
      <sharedItems containsBlank="1"/>
    </cacheField>
    <cacheField name="Rentabilidad esperada" numFmtId="6">
      <sharedItems containsSemiMixedTypes="0" containsString="0" containsNumber="1" minValue="0" maxValue="26620000.000000007"/>
    </cacheField>
    <cacheField name="Fecha Fin Estimada" numFmtId="170">
      <sharedItems containsSemiMixedTypes="0" containsNonDate="0" containsDate="1" containsString="0" minDate="1899-12-30T00:00:00" maxDate="2027-06-28T00:00:00"/>
    </cacheField>
    <cacheField name="Observaciones" numFmtId="6">
      <sharedItems containsBlank="1"/>
    </cacheField>
  </cacheFields>
  <extLst>
    <ext xmlns:x14="http://schemas.microsoft.com/office/spreadsheetml/2009/9/main" uri="{725AE2AE-9491-48be-B2B4-4EB974FC3084}">
      <x14:pivotCacheDefinition pivotCacheId="24064254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d v="2022-07-15T00:00:00"/>
    <x v="0"/>
    <s v="Bajo"/>
    <x v="0"/>
    <s v="Trii"/>
    <n v="10000000"/>
    <n v="10000000"/>
    <n v="1"/>
    <n v="24"/>
    <n v="0.1"/>
    <s v="No"/>
    <n v="12000000"/>
    <d v="2024-07-15T00:00:00"/>
    <s v="Dan dividendos en Feb, Jul y Dic"/>
  </r>
  <r>
    <d v="2023-05-17T00:00:00"/>
    <x v="0"/>
    <s v="Bajo"/>
    <x v="1"/>
    <s v="Trii"/>
    <n v="9663500"/>
    <n v="276100"/>
    <n v="35"/>
    <n v="12"/>
    <n v="0.08"/>
    <s v="No"/>
    <n v="10436580"/>
    <d v="2024-05-17T00:00:00"/>
    <s v="Espero tener la inversión hasta que llegue a $60.000"/>
  </r>
  <r>
    <d v="2023-05-17T00:00:00"/>
    <x v="1"/>
    <s v="Alto"/>
    <x v="2"/>
    <s v="Paraiso"/>
    <n v="2200000"/>
    <n v="2200000"/>
    <n v="1"/>
    <n v="12"/>
    <n v="0.11"/>
    <s v="No"/>
    <n v="2442000"/>
    <d v="2024-05-17T00:00:00"/>
    <s v="Tenerla por un año y liquidarla"/>
  </r>
  <r>
    <d v="2022-06-01T00:00:00"/>
    <x v="2"/>
    <s v="Medio"/>
    <x v="3"/>
    <s v="Banco"/>
    <n v="20000000"/>
    <n v="20000000"/>
    <n v="1"/>
    <n v="36"/>
    <n v="0.1"/>
    <s v="Si"/>
    <n v="26620000.000000007"/>
    <d v="2025-06-01T00:00:00"/>
    <m/>
  </r>
  <r>
    <d v="2023-06-16T00:00:00"/>
    <x v="0"/>
    <s v="Bajo"/>
    <x v="4"/>
    <s v="Hapi"/>
    <n v="1014000"/>
    <n v="33800"/>
    <n v="30"/>
    <n v="12"/>
    <n v="0.12"/>
    <s v="No"/>
    <n v="1135680"/>
    <d v="2024-06-16T00:00:00"/>
    <s v="Dan dividendos en Jul y Dic"/>
  </r>
  <r>
    <d v="2023-07-16T00:00:00"/>
    <x v="3"/>
    <s v="Bajo"/>
    <x v="5"/>
    <s v="Hapi"/>
    <n v="1001000"/>
    <n v="2860"/>
    <n v="350"/>
    <n v="36"/>
    <n v="0.13"/>
    <s v="Si"/>
    <n v="1444339.8969999994"/>
    <d v="2026-07-16T00:00:00"/>
    <m/>
  </r>
  <r>
    <d v="2023-05-17T00:00:00"/>
    <x v="0"/>
    <s v="Medio"/>
    <x v="6"/>
    <s v="Banco"/>
    <n v="963600"/>
    <n v="29200"/>
    <n v="33"/>
    <n v="12"/>
    <n v="0.08"/>
    <s v="No"/>
    <n v="1040688"/>
    <d v="2024-05-17T00:00:00"/>
    <s v="Solo la acción"/>
  </r>
  <r>
    <d v="2023-07-20T00:00:00"/>
    <x v="2"/>
    <s v="Bajo"/>
    <x v="7"/>
    <s v="Banco"/>
    <n v="2000000"/>
    <n v="1000000"/>
    <n v="2"/>
    <n v="12"/>
    <n v="7.0000000000000007E-2"/>
    <s v="No"/>
    <n v="2140000"/>
    <d v="2024-07-20T00:00:00"/>
    <s v="Espero liquidar para comprar en el S&amp;P 500"/>
  </r>
  <r>
    <d v="2023-06-26T00:00:00"/>
    <x v="0"/>
    <s v="Bajo"/>
    <x v="1"/>
    <s v="Trii"/>
    <n v="884800"/>
    <n v="31600"/>
    <n v="28"/>
    <n v="12"/>
    <n v="0.06"/>
    <s v="No"/>
    <n v="937888"/>
    <d v="2024-06-26T00:00:00"/>
    <m/>
  </r>
  <r>
    <d v="2023-06-26T00:00:00"/>
    <x v="0"/>
    <s v="Alto"/>
    <x v="8"/>
    <s v="Trii"/>
    <n v="980000"/>
    <n v="28000"/>
    <n v="35"/>
    <n v="10"/>
    <n v="0.02"/>
    <s v="No"/>
    <n v="996333.33333333337"/>
    <d v="2024-04-26T00:00:00"/>
    <m/>
  </r>
  <r>
    <d v="2023-06-26T00:00:00"/>
    <x v="4"/>
    <s v="Alto"/>
    <x v="9"/>
    <s v="Binance"/>
    <n v="1112000"/>
    <n v="1112000"/>
    <n v="1"/>
    <n v="7"/>
    <n v="0.08"/>
    <s v="No"/>
    <n v="1163893.3333333333"/>
    <d v="2024-01-26T00:00:00"/>
    <s v="Tener por 5 años"/>
  </r>
  <r>
    <d v="2023-06-27T00:00:00"/>
    <x v="4"/>
    <s v="Alto"/>
    <x v="10"/>
    <s v="Binance"/>
    <n v="1000000"/>
    <n v="1000000"/>
    <n v="1"/>
    <n v="6"/>
    <n v="0.25"/>
    <s v="Si"/>
    <n v="1118033.988749895"/>
    <d v="2023-12-27T00:00:00"/>
    <s v="Tener por 5 años"/>
  </r>
  <r>
    <d v="2023-06-27T00:00:00"/>
    <x v="5"/>
    <s v="Bajo"/>
    <x v="11"/>
    <s v="Superhap"/>
    <n v="2549000"/>
    <n v="2549000"/>
    <n v="1"/>
    <n v="48"/>
    <n v="0.25"/>
    <s v="Si"/>
    <n v="6223144.53125"/>
    <d v="2027-06-27T00:00:00"/>
    <m/>
  </r>
  <r>
    <d v="2023-06-28T00:00:00"/>
    <x v="5"/>
    <s v="Bajo"/>
    <x v="12"/>
    <s v="Superhap"/>
    <n v="1664370"/>
    <n v="1664370"/>
    <n v="1"/>
    <n v="36"/>
    <n v="0.15"/>
    <s v="Si"/>
    <n v="2531298.7237499994"/>
    <d v="2026-06-28T00:00:00"/>
    <s v="Esperamos comprar otra participación a final de año"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  <r>
    <m/>
    <x v="6"/>
    <m/>
    <x v="13"/>
    <m/>
    <n v="0"/>
    <m/>
    <m/>
    <m/>
    <m/>
    <m/>
    <n v="0"/>
    <d v="1899-12-30T00:00: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023E19-A686-41B3-AFFF-F4F3AE9582C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14:B20" firstHeaderRow="1" firstDataRow="1" firstDataCol="1" rowPageCount="1" colPageCount="1"/>
  <pivotFields count="14">
    <pivotField showAll="0"/>
    <pivotField axis="axisPage" multipleItemSelectionAllowed="1" showAll="0">
      <items count="8">
        <item x="0"/>
        <item h="1" x="2"/>
        <item h="1" x="6"/>
        <item h="1" x="1"/>
        <item h="1" x="3"/>
        <item h="1" x="4"/>
        <item h="1" x="5"/>
        <item t="default"/>
      </items>
    </pivotField>
    <pivotField showAll="0"/>
    <pivotField axis="axisRow" showAll="0">
      <items count="23">
        <item m="1" x="16"/>
        <item m="1" x="21"/>
        <item x="8"/>
        <item m="1" x="17"/>
        <item m="1" x="18"/>
        <item m="1" x="15"/>
        <item x="0"/>
        <item m="1" x="20"/>
        <item x="1"/>
        <item m="1" x="19"/>
        <item m="1" x="14"/>
        <item x="5"/>
        <item x="13"/>
        <item x="2"/>
        <item x="3"/>
        <item x="4"/>
        <item x="6"/>
        <item x="7"/>
        <item x="9"/>
        <item x="10"/>
        <item x="11"/>
        <item x="1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6">
    <i>
      <x v="2"/>
    </i>
    <i>
      <x v="6"/>
    </i>
    <i>
      <x v="8"/>
    </i>
    <i>
      <x v="15"/>
    </i>
    <i>
      <x v="16"/>
    </i>
    <i t="grand">
      <x/>
    </i>
  </rowItems>
  <colItems count="1">
    <i/>
  </colItems>
  <pageFields count="1">
    <pageField fld="1" hier="-1"/>
  </pageFields>
  <dataFields count="1">
    <dataField name="Suma de Capital invertido" fld="5" baseField="0" baseItem="0" numFmtId="6"/>
  </dataFields>
  <formats count="1">
    <format dxfId="36">
      <pivotArea outline="0" collapsedLevelsAreSubtotals="1" fieldPosition="0"/>
    </format>
  </formats>
  <chartFormats count="8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1D6122-C14E-44AA-9AD4-81B738CA71BD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D17:E25" firstHeaderRow="1" firstDataRow="1" firstDataCol="1"/>
  <pivotFields count="14">
    <pivotField showAll="0"/>
    <pivotField axis="axisRow" showAll="0" sortType="descending">
      <items count="8">
        <item x="0"/>
        <item x="2"/>
        <item x="6"/>
        <item x="1"/>
        <item x="3"/>
        <item x="4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8">
    <i>
      <x/>
    </i>
    <i>
      <x v="1"/>
    </i>
    <i>
      <x v="6"/>
    </i>
    <i>
      <x v="3"/>
    </i>
    <i>
      <x v="5"/>
    </i>
    <i>
      <x v="4"/>
    </i>
    <i>
      <x v="2"/>
    </i>
    <i t="grand">
      <x/>
    </i>
  </rowItems>
  <colItems count="1">
    <i/>
  </colItems>
  <dataFields count="1">
    <dataField name="Suma de Capital invertido" fld="5" baseField="0" baseItem="0" numFmtId="6"/>
  </dataFields>
  <formats count="1">
    <format dxfId="37">
      <pivotArea outline="0" collapsedLevelsAreSubtotals="1" fieldPosition="0"/>
    </format>
  </formats>
  <chartFormats count="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5" format="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86F685C5-3A5D-4AD8-88B9-F467E699ACD6}" sourceName="Tipo">
  <pivotTables>
    <pivotTable tabId="16" name="TablaDinámica1"/>
  </pivotTables>
  <data>
    <tabular pivotCacheId="240642547">
      <items count="7">
        <i x="0" s="1"/>
        <i x="2"/>
        <i x="4"/>
        <i x="5"/>
        <i x="3"/>
        <i x="1"/>
        <i x="6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87AA6B5E-5AF9-439A-9CEB-A4DDFC83CC48}" cache="SegmentaciónDeDatos_Tipo" caption="Tipo" columnCount="5" style="SlicerStyleLight3 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5B341-4888-4D61-8A80-41DE6D9EBC83}" name="Table_1" displayName="Table_1" ref="B18:R38" headerRowDxfId="72" totalsRowDxfId="71">
  <tableColumns count="17">
    <tableColumn id="1" xr3:uid="{B858418D-2D78-444A-B9FC-6371207F8DF8}" name="#" dataDxfId="70"/>
    <tableColumn id="2" xr3:uid="{AB5AB653-02A6-46CC-9AC2-B998DE3ABD94}" name="DESCRIPCIÓN" dataDxfId="69"/>
    <tableColumn id="3" xr3:uid="{BB157F77-50FA-4299-B6FE-261B21B5BA54}" name="FECHA DE PAGO" dataDxfId="68" dataCellStyle="Normal 2 2"/>
    <tableColumn id="4" xr3:uid="{D1F369C1-60D8-40F2-8F5F-6D6B12FAD715}" name="VALOR" dataDxfId="67" dataCellStyle="Normal 2 2"/>
    <tableColumn id="5" xr3:uid="{86ECE2FB-F1C4-4B31-A0F9-BDD6D4DB8469}" name="PAGO AUTOMÁTICO" dataDxfId="66"/>
    <tableColumn id="6" xr3:uid="{CFE3F25E-87EE-4B54-AA23-56827427AB34}" name="ENE" dataDxfId="65"/>
    <tableColumn id="7" xr3:uid="{0A4EC2D6-474A-4477-A04A-13A466564C5F}" name="FEB" dataDxfId="64"/>
    <tableColumn id="8" xr3:uid="{7675B40E-5964-40FB-BA30-804F6D37DDE7}" name="MAR" dataDxfId="63"/>
    <tableColumn id="9" xr3:uid="{4970F8FA-30F0-4C24-BAD1-AFD523CC7B5C}" name="ABR" dataDxfId="62"/>
    <tableColumn id="10" xr3:uid="{33EA4C5C-01BE-4AB6-B7F4-901AD275BF83}" name="MAY" dataDxfId="61"/>
    <tableColumn id="11" xr3:uid="{D28D4396-7B19-4906-82DA-96114251F47B}" name="JUN" dataDxfId="60"/>
    <tableColumn id="12" xr3:uid="{11E6E81F-9D9F-4D47-9C30-1CDEFE111B5A}" name="JUL" dataDxfId="59"/>
    <tableColumn id="13" xr3:uid="{7026EC74-31E9-4075-9542-01177EB1EA65}" name="AGO" dataDxfId="58"/>
    <tableColumn id="14" xr3:uid="{AB9A91BB-D39D-452C-BC4C-410349B647CA}" name="SEP" dataDxfId="57"/>
    <tableColumn id="15" xr3:uid="{14541C62-5425-4759-9E42-8ECECAC9E783}" name="OCT" dataDxfId="56"/>
    <tableColumn id="16" xr3:uid="{A27F5F21-5D1A-4330-8532-B04DA8E2D1E7}" name="NOV" dataDxfId="55"/>
    <tableColumn id="17" xr3:uid="{2B9F2595-D002-4CAC-A735-44ED1D2CAACA}" name="DIC" dataDxfId="54"/>
  </tableColumns>
  <tableStyleInfo name="TableStyleLight10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6ABFF9-E97C-441B-BBC4-BDE0153A7F09}" name="Tabla5" displayName="Tabla5" ref="Q1:Q13" totalsRowShown="0" dataDxfId="35">
  <autoFilter ref="Q1:Q13" xr:uid="{066ABFF9-E97C-441B-BBC4-BDE0153A7F09}">
    <filterColumn colId="0" hiddenButton="1"/>
  </autoFilter>
  <tableColumns count="1">
    <tableColumn id="1" xr3:uid="{B626C46E-5F66-4231-9260-719DB6B93625}" name="Tipo Inversión" dataDxfId="34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F5BF8BE-4EE5-4498-AC3F-E32CE260A873}" name="Tabla6" displayName="Tabla6" ref="B13:O60" totalsRowShown="0" headerRowDxfId="53" dataDxfId="52">
  <autoFilter ref="B13:O60" xr:uid="{DF5BF8BE-4EE5-4498-AC3F-E32CE260A8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12A5112-965E-4DE6-AC6B-00D36E642005}" name="Fecha" dataDxfId="51"/>
    <tableColumn id="2" xr3:uid="{0E5C4E22-DBC5-4CF4-A9FA-0397FA9D4CCD}" name="Tipo" dataDxfId="50"/>
    <tableColumn id="3" xr3:uid="{0A895C76-2E94-424D-BC94-E621E7C1FE8F}" name="Tipo de riesgo" dataDxfId="49"/>
    <tableColumn id="4" xr3:uid="{4A9EA7C7-ADAD-4299-9236-AAC035C6D34B}" name="Nombre Inversión" dataDxfId="48"/>
    <tableColumn id="5" xr3:uid="{85965BB8-8C48-4BD4-A533-D892E598E61F}" name="Lugar inversión" dataDxfId="47"/>
    <tableColumn id="6" xr3:uid="{217C41C8-5A9A-494B-92E4-794365A3E6FC}" name="Capital invertido" dataDxfId="46"/>
    <tableColumn id="7" xr3:uid="{3B58CDE5-A487-4892-B902-7106D9EBE9DD}" name="Valor Individual" dataDxfId="45"/>
    <tableColumn id="8" xr3:uid="{5D081CB3-F581-46AC-90BC-12E1424A6971}" name="Participaciones" dataDxfId="44"/>
    <tableColumn id="9" xr3:uid="{7BF38F0C-C80D-4FBD-8382-F31BC7A4CA15}" name="Meses de inversión esperada" dataDxfId="43"/>
    <tableColumn id="10" xr3:uid="{1550D165-F771-49F6-97D7-3012CBCFC1BB}" name="Tasa esperada E.A" dataDxfId="42"/>
    <tableColumn id="11" xr3:uid="{B74F725F-35E3-4184-B358-8421162B7528}" name="Reinvertir luego del año" dataDxfId="41"/>
    <tableColumn id="12" xr3:uid="{A1859F83-FD78-488E-8F42-585167F86A07}" name="Rentabilidad esperada" dataDxfId="40">
      <calculatedColumnFormula>IF(L14="No",G14+((G14*K14)*(J14/12)),FV(K14,(J14/12),,-G14))</calculatedColumnFormula>
    </tableColumn>
    <tableColumn id="13" xr3:uid="{185A6F2E-3CFD-4068-A479-952C714551AE}" name="Fecha Fin Estimada" dataDxfId="39">
      <calculatedColumnFormula>DATE(YEAR(B14),MONTH(B14)+J14,DAY(B14))</calculatedColumnFormula>
    </tableColumn>
    <tableColumn id="14" xr3:uid="{AF9D263F-45CB-4F34-9CAB-ECDB5BC86A98}" name="Observaciones" dataDxfId="3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table" Target="../tables/table1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3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O100"/>
  <sheetViews>
    <sheetView showGridLines="0" showRowColHeaders="0" tabSelected="1" workbookViewId="0"/>
  </sheetViews>
  <sheetFormatPr baseColWidth="10" defaultColWidth="0" defaultRowHeight="15" customHeight="1" zeroHeight="1"/>
  <cols>
    <col min="1" max="13" width="10" customWidth="1"/>
    <col min="14" max="15" width="12.5703125" customWidth="1"/>
    <col min="16" max="19" width="12.5703125" hidden="1" customWidth="1"/>
    <col min="20" max="16384" width="12.5703125" hidden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3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5" ht="15" customHeight="1">
      <c r="A10" s="1"/>
      <c r="B10" s="1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5" ht="15" customHeight="1">
      <c r="A11" s="1"/>
      <c r="B11" s="1"/>
      <c r="C11" s="16"/>
      <c r="D11" s="4"/>
      <c r="E11" s="4"/>
      <c r="F11" s="4"/>
      <c r="G11" s="4"/>
      <c r="H11" s="4"/>
      <c r="I11" s="4"/>
      <c r="J11" s="4"/>
      <c r="K11" s="4"/>
      <c r="L11" s="4"/>
      <c r="M11" s="17"/>
    </row>
    <row r="12" spans="1:15" ht="15" customHeight="1">
      <c r="A12" s="1"/>
      <c r="B12" s="1"/>
      <c r="C12" s="16"/>
      <c r="D12" s="4"/>
      <c r="E12" s="4"/>
      <c r="F12" s="4"/>
      <c r="G12" s="4"/>
      <c r="H12" s="4"/>
      <c r="I12" s="4"/>
      <c r="J12" s="4"/>
      <c r="K12" s="4"/>
      <c r="L12" s="4"/>
      <c r="M12" s="17"/>
    </row>
    <row r="13" spans="1:15" ht="15" customHeight="1">
      <c r="A13" s="1"/>
      <c r="B13" s="1"/>
      <c r="C13" s="16"/>
      <c r="D13" s="4"/>
      <c r="E13" s="4"/>
      <c r="F13" s="4"/>
      <c r="G13" s="4"/>
      <c r="H13" s="4"/>
      <c r="I13" s="4"/>
      <c r="J13" s="4"/>
      <c r="K13" s="4"/>
      <c r="L13" s="4"/>
      <c r="M13" s="17"/>
    </row>
    <row r="14" spans="1:15" ht="15" customHeight="1">
      <c r="A14" s="1"/>
      <c r="B14" s="1"/>
      <c r="C14" s="16"/>
      <c r="D14" s="4"/>
      <c r="E14" s="4"/>
      <c r="F14" s="4"/>
      <c r="G14" s="4"/>
      <c r="H14" s="4"/>
      <c r="I14" s="4"/>
      <c r="J14" s="4"/>
      <c r="K14" s="4"/>
      <c r="L14" s="4"/>
      <c r="M14" s="17"/>
    </row>
    <row r="15" spans="1:15" ht="15" customHeight="1">
      <c r="A15" s="1"/>
      <c r="B15" s="1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5" ht="23.25">
      <c r="A16" s="1"/>
      <c r="B16" s="1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" customHeight="1">
      <c r="A18" s="1"/>
      <c r="B18" s="1"/>
      <c r="D18" s="21"/>
      <c r="E18" s="21"/>
      <c r="F18" s="21"/>
      <c r="G18" s="21"/>
      <c r="H18" s="21"/>
      <c r="I18" s="21"/>
      <c r="J18" s="21"/>
      <c r="K18" s="21"/>
      <c r="L18" s="21"/>
      <c r="M18" s="22"/>
    </row>
    <row r="19" spans="1:13">
      <c r="A19" s="1"/>
      <c r="B19" s="1"/>
      <c r="D19" s="25"/>
      <c r="E19" s="190" t="s">
        <v>179</v>
      </c>
      <c r="F19" s="25"/>
      <c r="G19" s="25"/>
      <c r="H19" s="25"/>
      <c r="I19" s="25"/>
      <c r="J19" s="25"/>
      <c r="K19" s="25"/>
      <c r="L19" s="23"/>
      <c r="M19" s="24"/>
    </row>
    <row r="20" spans="1:13">
      <c r="A20" s="1"/>
      <c r="B20" s="1"/>
      <c r="E20" s="30"/>
      <c r="F20" s="30"/>
      <c r="I20" s="30"/>
      <c r="J20" s="30"/>
      <c r="K20" s="30"/>
      <c r="L20" s="1"/>
      <c r="M20" s="1"/>
    </row>
    <row r="21" spans="1:13" ht="15.75" customHeight="1">
      <c r="A21" s="1"/>
      <c r="B21" s="1"/>
      <c r="C21" s="1"/>
      <c r="D21" s="1"/>
      <c r="E21" s="1"/>
      <c r="F21" s="1"/>
      <c r="G21" s="120"/>
      <c r="H21" s="1"/>
      <c r="I21" s="1"/>
      <c r="J21" s="1"/>
      <c r="K21" s="1"/>
      <c r="L21" s="1"/>
      <c r="M21" s="1"/>
    </row>
    <row r="22" spans="1:13" ht="15.75" customHeight="1">
      <c r="B22" s="189" t="s">
        <v>74</v>
      </c>
      <c r="C22" s="1"/>
      <c r="D22" s="29"/>
      <c r="E22" s="27"/>
      <c r="F22" s="27"/>
      <c r="G22" s="27"/>
      <c r="H22" s="27"/>
      <c r="I22" s="27"/>
      <c r="J22" s="27"/>
      <c r="K22" s="27"/>
      <c r="M22" s="188" t="s">
        <v>75</v>
      </c>
    </row>
    <row r="23" spans="1:1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customHeight="1">
      <c r="A24" s="1"/>
      <c r="B24" s="1"/>
      <c r="C24" s="1"/>
      <c r="D24" s="1"/>
      <c r="E24" s="195"/>
      <c r="F24" s="196"/>
      <c r="G24" s="196"/>
      <c r="H24" s="196"/>
      <c r="I24" s="196"/>
      <c r="J24" s="196"/>
      <c r="K24" s="197"/>
      <c r="L24" s="1"/>
      <c r="M24" s="1"/>
    </row>
    <row r="25" spans="1:13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hidden="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hidden="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 hidden="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75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hidden="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 hidden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 hidden="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75" hidden="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hidden="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.75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75" hidden="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75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.75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hidden="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hidden="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 hidden="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hidden="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.75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hidden="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hidden="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.75" hidden="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75" hidden="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75" hidden="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.75" hidden="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.75" hidden="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.75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.75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.7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.75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75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75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75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</sheetData>
  <mergeCells count="1">
    <mergeCell ref="E24:K24"/>
  </mergeCell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CC07-C1FB-463F-857F-BD2D3A32C52D}">
  <dimension ref="A3:R511"/>
  <sheetViews>
    <sheetView showGridLines="0" showRowColHeaders="0" zoomScaleNormal="100" workbookViewId="0"/>
  </sheetViews>
  <sheetFormatPr baseColWidth="10" defaultColWidth="0" defaultRowHeight="15"/>
  <cols>
    <col min="1" max="1" width="3.5703125" style="124" customWidth="1"/>
    <col min="2" max="2" width="5" style="124" customWidth="1"/>
    <col min="3" max="3" width="22.7109375" style="124" customWidth="1"/>
    <col min="4" max="4" width="18.28515625" style="124" customWidth="1"/>
    <col min="5" max="5" width="15.42578125" style="124" customWidth="1"/>
    <col min="6" max="7" width="7.7109375" style="124" customWidth="1"/>
    <col min="8" max="8" width="11.28515625" style="124" customWidth="1"/>
    <col min="9" max="9" width="11.42578125" style="124" customWidth="1"/>
    <col min="10" max="10" width="16.140625" style="124" customWidth="1"/>
    <col min="11" max="13" width="11.42578125" style="124" customWidth="1"/>
    <col min="14" max="14" width="14.85546875" style="124" bestFit="1" customWidth="1"/>
    <col min="15" max="15" width="15" style="124" customWidth="1"/>
    <col min="16" max="18" width="11.42578125" style="124" customWidth="1"/>
    <col min="19" max="16384" width="11.42578125" style="124" hidden="1"/>
  </cols>
  <sheetData>
    <row r="3" spans="3:16">
      <c r="I3" s="245" t="s">
        <v>219</v>
      </c>
      <c r="J3" s="245"/>
      <c r="K3" s="245"/>
      <c r="L3" s="245"/>
      <c r="M3" s="245"/>
      <c r="N3" s="245"/>
    </row>
    <row r="4" spans="3:16">
      <c r="I4" s="245"/>
      <c r="J4" s="245"/>
      <c r="K4" s="245"/>
      <c r="L4" s="245"/>
      <c r="M4" s="245"/>
      <c r="N4" s="245"/>
    </row>
    <row r="5" spans="3:16">
      <c r="H5" s="125"/>
      <c r="I5" s="245"/>
      <c r="J5" s="245"/>
      <c r="K5" s="245"/>
      <c r="L5" s="245"/>
      <c r="M5" s="245"/>
      <c r="N5" s="245"/>
    </row>
    <row r="6" spans="3:16" ht="15" customHeight="1">
      <c r="I6" s="245"/>
      <c r="J6" s="245"/>
      <c r="K6" s="245"/>
      <c r="L6" s="245"/>
      <c r="M6" s="245"/>
      <c r="N6" s="245"/>
    </row>
    <row r="7" spans="3:16" ht="15" customHeight="1">
      <c r="I7" s="245"/>
      <c r="J7" s="245"/>
      <c r="K7" s="245"/>
      <c r="L7" s="245"/>
      <c r="M7" s="245"/>
      <c r="N7" s="245"/>
    </row>
    <row r="8" spans="3:16" ht="15" customHeight="1">
      <c r="C8" s="126" t="s">
        <v>81</v>
      </c>
      <c r="D8" s="126"/>
    </row>
    <row r="10" spans="3:16">
      <c r="C10" s="127" t="s">
        <v>82</v>
      </c>
      <c r="D10" s="128">
        <v>500000000</v>
      </c>
      <c r="H10" s="129" t="s">
        <v>83</v>
      </c>
      <c r="I10" s="129" t="s">
        <v>84</v>
      </c>
      <c r="J10" s="129" t="s">
        <v>85</v>
      </c>
      <c r="K10" s="129" t="s">
        <v>86</v>
      </c>
      <c r="L10" s="129" t="s">
        <v>87</v>
      </c>
      <c r="M10" s="129" t="s">
        <v>88</v>
      </c>
      <c r="N10" s="127" t="s">
        <v>89</v>
      </c>
      <c r="O10" s="129" t="s">
        <v>90</v>
      </c>
    </row>
    <row r="11" spans="3:16">
      <c r="C11" s="127" t="s">
        <v>91</v>
      </c>
      <c r="D11" s="191">
        <v>180</v>
      </c>
      <c r="H11" s="130">
        <f>IF(I11="","",D14)</f>
        <v>44931</v>
      </c>
      <c r="I11" s="131">
        <v>1</v>
      </c>
      <c r="J11" s="132">
        <f>IF(I11="","",D10)</f>
        <v>500000000</v>
      </c>
      <c r="K11" s="132">
        <f>$D$13</f>
        <v>5107087.6966071893</v>
      </c>
      <c r="L11" s="132">
        <f t="shared" ref="L11:L74" si="0">IF(I11="","",J11*$D$12)</f>
        <v>3800000</v>
      </c>
      <c r="M11" s="132">
        <f>+K11-L11</f>
        <v>1307087.6966071893</v>
      </c>
      <c r="N11" s="128"/>
      <c r="O11" s="132">
        <f>+J11-M11</f>
        <v>498692912.30339283</v>
      </c>
    </row>
    <row r="12" spans="3:16">
      <c r="C12" s="127" t="s">
        <v>92</v>
      </c>
      <c r="D12" s="133">
        <v>7.6E-3</v>
      </c>
      <c r="E12" s="129" t="s">
        <v>93</v>
      </c>
      <c r="F12" s="134">
        <f>+((1+D12)^12)-1</f>
        <v>9.5110406408293935E-2</v>
      </c>
      <c r="G12" s="135"/>
      <c r="H12" s="130">
        <f>IF(I12="","",DATE(YEAR(D14),MONTH(D14)+1,DAY(D14)))</f>
        <v>44962</v>
      </c>
      <c r="I12" s="131">
        <f t="shared" ref="I12:I75" si="1">IF(OR(I11&gt;=$D$11,O11=0),"",I11+1)</f>
        <v>2</v>
      </c>
      <c r="J12" s="132">
        <f t="shared" ref="J12:J75" si="2">IF(I12="","",O11)</f>
        <v>498692912.30339283</v>
      </c>
      <c r="K12" s="132">
        <f>IF(I12="","",IF($D$13&gt;O11,O11,$D$13))</f>
        <v>5107087.6966071893</v>
      </c>
      <c r="L12" s="132">
        <f t="shared" si="0"/>
        <v>3790066.1335057854</v>
      </c>
      <c r="M12" s="132">
        <f t="shared" ref="M12:M75" si="3">IF(I12="","",+K12-L12+N12)</f>
        <v>1317021.5631014039</v>
      </c>
      <c r="N12" s="128"/>
      <c r="O12" s="132">
        <f t="shared" ref="O12:O75" si="4">IFERROR(IF(+J12-M12&lt;1,0,J12-M12),"")</f>
        <v>497375890.74029142</v>
      </c>
      <c r="P12" s="136"/>
    </row>
    <row r="13" spans="3:16">
      <c r="C13" s="129" t="s">
        <v>94</v>
      </c>
      <c r="D13" s="132">
        <f>PMT(D12,D11,-D10)</f>
        <v>5107087.6966071893</v>
      </c>
      <c r="H13" s="130">
        <f>IF(I13="","",DATE(YEAR(H12),MONTH(H12)+1,DAY(H12)))</f>
        <v>44990</v>
      </c>
      <c r="I13" s="131">
        <f t="shared" si="1"/>
        <v>3</v>
      </c>
      <c r="J13" s="132">
        <f t="shared" si="2"/>
        <v>497375890.74029142</v>
      </c>
      <c r="K13" s="132">
        <f t="shared" ref="K13:K76" si="5">IF(I13="","",IF($D$13&gt;O12,O12,$D$13))</f>
        <v>5107087.6966071893</v>
      </c>
      <c r="L13" s="132">
        <f t="shared" si="0"/>
        <v>3780056.7696262146</v>
      </c>
      <c r="M13" s="132">
        <f t="shared" si="3"/>
        <v>1327030.9269809746</v>
      </c>
      <c r="N13" s="128"/>
      <c r="O13" s="132">
        <f t="shared" si="4"/>
        <v>496048859.81331044</v>
      </c>
      <c r="P13" s="136"/>
    </row>
    <row r="14" spans="3:16">
      <c r="C14" s="129" t="s">
        <v>95</v>
      </c>
      <c r="D14" s="137">
        <v>44931</v>
      </c>
      <c r="H14" s="130">
        <f t="shared" ref="H14:H77" si="6">IF(I14="","",DATE(YEAR(H13),MONTH(H13)+1,DAY(H13)))</f>
        <v>45021</v>
      </c>
      <c r="I14" s="131">
        <f t="shared" si="1"/>
        <v>4</v>
      </c>
      <c r="J14" s="132">
        <f t="shared" si="2"/>
        <v>496048859.81331044</v>
      </c>
      <c r="K14" s="132">
        <f t="shared" si="5"/>
        <v>5107087.6966071893</v>
      </c>
      <c r="L14" s="132">
        <f t="shared" si="0"/>
        <v>3769971.3345811595</v>
      </c>
      <c r="M14" s="132">
        <f t="shared" si="3"/>
        <v>1337116.3620260297</v>
      </c>
      <c r="N14" s="128"/>
      <c r="O14" s="132">
        <f t="shared" si="4"/>
        <v>494711743.45128441</v>
      </c>
      <c r="P14" s="136"/>
    </row>
    <row r="15" spans="3:16">
      <c r="H15" s="130">
        <f t="shared" si="6"/>
        <v>45051</v>
      </c>
      <c r="I15" s="131">
        <f t="shared" si="1"/>
        <v>5</v>
      </c>
      <c r="J15" s="132">
        <f t="shared" si="2"/>
        <v>494711743.45128441</v>
      </c>
      <c r="K15" s="132">
        <f t="shared" si="5"/>
        <v>5107087.6966071893</v>
      </c>
      <c r="L15" s="132">
        <f t="shared" si="0"/>
        <v>3759809.2502297615</v>
      </c>
      <c r="M15" s="132">
        <f t="shared" si="3"/>
        <v>1347278.4463774278</v>
      </c>
      <c r="N15" s="128"/>
      <c r="O15" s="132">
        <f t="shared" si="4"/>
        <v>493364465.00490695</v>
      </c>
      <c r="P15" s="136"/>
    </row>
    <row r="16" spans="3:16">
      <c r="C16" s="138" t="s">
        <v>96</v>
      </c>
      <c r="D16" s="132">
        <f>SUM(N11:N1048576)</f>
        <v>0</v>
      </c>
      <c r="H16" s="130">
        <f t="shared" si="6"/>
        <v>45082</v>
      </c>
      <c r="I16" s="131">
        <f>IF(OR(I15&gt;=$D$11,O15=0),"",I15+1)</f>
        <v>6</v>
      </c>
      <c r="J16" s="132">
        <f t="shared" si="2"/>
        <v>493364465.00490695</v>
      </c>
      <c r="K16" s="132">
        <f t="shared" si="5"/>
        <v>5107087.6966071893</v>
      </c>
      <c r="L16" s="132">
        <f t="shared" si="0"/>
        <v>3749569.9340372928</v>
      </c>
      <c r="M16" s="132">
        <f t="shared" si="3"/>
        <v>1357517.7625698964</v>
      </c>
      <c r="N16" s="128"/>
      <c r="O16" s="132">
        <f t="shared" si="4"/>
        <v>492006947.24233705</v>
      </c>
      <c r="P16" s="136"/>
    </row>
    <row r="17" spans="3:16">
      <c r="H17" s="130">
        <f t="shared" si="6"/>
        <v>45112</v>
      </c>
      <c r="I17" s="131">
        <f t="shared" si="1"/>
        <v>7</v>
      </c>
      <c r="J17" s="132">
        <f t="shared" si="2"/>
        <v>492006947.24233705</v>
      </c>
      <c r="K17" s="132">
        <f t="shared" si="5"/>
        <v>5107087.6966071893</v>
      </c>
      <c r="L17" s="132">
        <f t="shared" si="0"/>
        <v>3739252.7990417616</v>
      </c>
      <c r="M17" s="132">
        <f t="shared" si="3"/>
        <v>1367834.8975654277</v>
      </c>
      <c r="N17" s="128"/>
      <c r="O17" s="132">
        <f t="shared" si="4"/>
        <v>490639112.34477162</v>
      </c>
      <c r="P17" s="136"/>
    </row>
    <row r="18" spans="3:16">
      <c r="C18" s="154" t="s">
        <v>97</v>
      </c>
      <c r="D18" s="132">
        <f>-CUMIPMT(D12,D11,D10,1,D11,0)</f>
        <v>419275785.38929391</v>
      </c>
      <c r="H18" s="130">
        <f t="shared" si="6"/>
        <v>45143</v>
      </c>
      <c r="I18" s="131">
        <f t="shared" si="1"/>
        <v>8</v>
      </c>
      <c r="J18" s="132">
        <f t="shared" si="2"/>
        <v>490639112.34477162</v>
      </c>
      <c r="K18" s="132">
        <f t="shared" si="5"/>
        <v>5107087.6966071893</v>
      </c>
      <c r="L18" s="132">
        <f t="shared" si="0"/>
        <v>3728857.2538202642</v>
      </c>
      <c r="M18" s="132">
        <f t="shared" si="3"/>
        <v>1378230.442786925</v>
      </c>
      <c r="N18" s="128"/>
      <c r="O18" s="132">
        <f t="shared" si="4"/>
        <v>489260881.90198469</v>
      </c>
      <c r="P18" s="136"/>
    </row>
    <row r="19" spans="3:16">
      <c r="C19" s="154" t="s">
        <v>98</v>
      </c>
      <c r="D19" s="132">
        <f>SUM(L:L)</f>
        <v>419275785.38929361</v>
      </c>
      <c r="H19" s="130">
        <f t="shared" si="6"/>
        <v>45174</v>
      </c>
      <c r="I19" s="131">
        <f t="shared" si="1"/>
        <v>9</v>
      </c>
      <c r="J19" s="132">
        <f t="shared" si="2"/>
        <v>489260881.90198469</v>
      </c>
      <c r="K19" s="132">
        <f t="shared" si="5"/>
        <v>5107087.6966071893</v>
      </c>
      <c r="L19" s="132">
        <f t="shared" si="0"/>
        <v>3718382.7024550838</v>
      </c>
      <c r="M19" s="132">
        <f t="shared" si="3"/>
        <v>1388704.9941521054</v>
      </c>
      <c r="N19" s="128"/>
      <c r="O19" s="132">
        <f t="shared" si="4"/>
        <v>487872176.90783256</v>
      </c>
      <c r="P19" s="136"/>
    </row>
    <row r="20" spans="3:16">
      <c r="C20" s="154" t="s">
        <v>99</v>
      </c>
      <c r="D20" s="132">
        <f>D18-D19</f>
        <v>0</v>
      </c>
      <c r="H20" s="130">
        <f t="shared" si="6"/>
        <v>45204</v>
      </c>
      <c r="I20" s="131">
        <f t="shared" si="1"/>
        <v>10</v>
      </c>
      <c r="J20" s="132">
        <f t="shared" si="2"/>
        <v>487872176.90783256</v>
      </c>
      <c r="K20" s="132">
        <f t="shared" si="5"/>
        <v>5107087.6966071893</v>
      </c>
      <c r="L20" s="132">
        <f t="shared" si="0"/>
        <v>3707828.5444995277</v>
      </c>
      <c r="M20" s="132">
        <f t="shared" si="3"/>
        <v>1399259.1521076616</v>
      </c>
      <c r="N20" s="128"/>
      <c r="O20" s="132">
        <f t="shared" si="4"/>
        <v>486472917.75572491</v>
      </c>
      <c r="P20" s="136"/>
    </row>
    <row r="21" spans="3:16">
      <c r="C21" s="139"/>
      <c r="D21" s="139"/>
      <c r="H21" s="130">
        <f t="shared" si="6"/>
        <v>45235</v>
      </c>
      <c r="I21" s="131">
        <f t="shared" si="1"/>
        <v>11</v>
      </c>
      <c r="J21" s="132">
        <f t="shared" si="2"/>
        <v>486472917.75572491</v>
      </c>
      <c r="K21" s="132">
        <f t="shared" si="5"/>
        <v>5107087.6966071893</v>
      </c>
      <c r="L21" s="132">
        <f t="shared" si="0"/>
        <v>3697194.1749435095</v>
      </c>
      <c r="M21" s="132">
        <f t="shared" si="3"/>
        <v>1409893.5216636797</v>
      </c>
      <c r="N21" s="128"/>
      <c r="O21" s="132">
        <f t="shared" si="4"/>
        <v>485063024.23406124</v>
      </c>
      <c r="P21" s="136"/>
    </row>
    <row r="22" spans="3:16">
      <c r="C22" s="154" t="s">
        <v>100</v>
      </c>
      <c r="D22" s="140">
        <f>D11</f>
        <v>180</v>
      </c>
      <c r="H22" s="130">
        <f t="shared" si="6"/>
        <v>45265</v>
      </c>
      <c r="I22" s="131">
        <f t="shared" si="1"/>
        <v>12</v>
      </c>
      <c r="J22" s="132">
        <f t="shared" si="2"/>
        <v>485063024.23406124</v>
      </c>
      <c r="K22" s="132">
        <f t="shared" si="5"/>
        <v>5107087.6966071893</v>
      </c>
      <c r="L22" s="132">
        <f t="shared" si="0"/>
        <v>3686478.9841788653</v>
      </c>
      <c r="M22" s="132">
        <f t="shared" si="3"/>
        <v>1420608.7124283239</v>
      </c>
      <c r="N22" s="128"/>
      <c r="O22" s="132">
        <f t="shared" si="4"/>
        <v>483642415.52163291</v>
      </c>
      <c r="P22" s="136"/>
    </row>
    <row r="23" spans="3:16">
      <c r="C23" s="154" t="s">
        <v>101</v>
      </c>
      <c r="D23" s="140">
        <f>MAX(I:I)</f>
        <v>180</v>
      </c>
      <c r="H23" s="130">
        <f t="shared" si="6"/>
        <v>45296</v>
      </c>
      <c r="I23" s="131">
        <f t="shared" si="1"/>
        <v>13</v>
      </c>
      <c r="J23" s="132">
        <f t="shared" si="2"/>
        <v>483642415.52163291</v>
      </c>
      <c r="K23" s="132">
        <f t="shared" si="5"/>
        <v>5107087.6966071893</v>
      </c>
      <c r="L23" s="132">
        <f t="shared" si="0"/>
        <v>3675682.35796441</v>
      </c>
      <c r="M23" s="132">
        <f t="shared" si="3"/>
        <v>1431405.3386427793</v>
      </c>
      <c r="N23" s="128"/>
      <c r="O23" s="132">
        <f t="shared" si="4"/>
        <v>482211010.18299013</v>
      </c>
      <c r="P23" s="136"/>
    </row>
    <row r="24" spans="3:16">
      <c r="C24" s="154" t="s">
        <v>102</v>
      </c>
      <c r="D24" s="140">
        <f>D22-D23</f>
        <v>0</v>
      </c>
      <c r="H24" s="130">
        <f t="shared" si="6"/>
        <v>45327</v>
      </c>
      <c r="I24" s="131">
        <f t="shared" si="1"/>
        <v>14</v>
      </c>
      <c r="J24" s="132">
        <f t="shared" si="2"/>
        <v>482211010.18299013</v>
      </c>
      <c r="K24" s="132">
        <f t="shared" si="5"/>
        <v>5107087.6966071893</v>
      </c>
      <c r="L24" s="132">
        <f t="shared" si="0"/>
        <v>3664803.6773907249</v>
      </c>
      <c r="M24" s="132">
        <f t="shared" si="3"/>
        <v>1442284.0192164644</v>
      </c>
      <c r="N24" s="128"/>
      <c r="O24" s="132">
        <f t="shared" si="4"/>
        <v>480768726.16377366</v>
      </c>
      <c r="P24" s="136"/>
    </row>
    <row r="25" spans="3:16">
      <c r="C25" s="139"/>
      <c r="D25" s="139"/>
      <c r="H25" s="130">
        <f t="shared" si="6"/>
        <v>45356</v>
      </c>
      <c r="I25" s="131">
        <f t="shared" si="1"/>
        <v>15</v>
      </c>
      <c r="J25" s="132">
        <f t="shared" si="2"/>
        <v>480768726.16377366</v>
      </c>
      <c r="K25" s="132">
        <f t="shared" si="5"/>
        <v>5107087.6966071893</v>
      </c>
      <c r="L25" s="132">
        <f t="shared" si="0"/>
        <v>3653842.3188446797</v>
      </c>
      <c r="M25" s="132">
        <f t="shared" si="3"/>
        <v>1453245.3777625095</v>
      </c>
      <c r="N25" s="128"/>
      <c r="O25" s="132">
        <f t="shared" si="4"/>
        <v>479315480.78601116</v>
      </c>
      <c r="P25" s="136"/>
    </row>
    <row r="26" spans="3:16">
      <c r="C26" s="154" t="s">
        <v>103</v>
      </c>
      <c r="D26" s="132">
        <f>D10+D18</f>
        <v>919275785.38929391</v>
      </c>
      <c r="H26" s="130">
        <f t="shared" si="6"/>
        <v>45387</v>
      </c>
      <c r="I26" s="131">
        <f t="shared" si="1"/>
        <v>16</v>
      </c>
      <c r="J26" s="132">
        <f t="shared" si="2"/>
        <v>479315480.78601116</v>
      </c>
      <c r="K26" s="132">
        <f t="shared" si="5"/>
        <v>5107087.6966071893</v>
      </c>
      <c r="L26" s="132">
        <f t="shared" si="0"/>
        <v>3642797.6539736846</v>
      </c>
      <c r="M26" s="132">
        <f t="shared" si="3"/>
        <v>1464290.0426335046</v>
      </c>
      <c r="N26" s="128"/>
      <c r="O26" s="132">
        <f t="shared" si="4"/>
        <v>477851190.74337763</v>
      </c>
      <c r="P26" s="136"/>
    </row>
    <row r="27" spans="3:16">
      <c r="C27" s="154" t="s">
        <v>104</v>
      </c>
      <c r="D27" s="132">
        <f>+D10+D19</f>
        <v>919275785.38929367</v>
      </c>
      <c r="H27" s="130">
        <f t="shared" si="6"/>
        <v>45417</v>
      </c>
      <c r="I27" s="131">
        <f t="shared" si="1"/>
        <v>17</v>
      </c>
      <c r="J27" s="132">
        <f t="shared" si="2"/>
        <v>477851190.74337763</v>
      </c>
      <c r="K27" s="132">
        <f t="shared" si="5"/>
        <v>5107087.6966071893</v>
      </c>
      <c r="L27" s="132">
        <f t="shared" si="0"/>
        <v>3631669.0496496698</v>
      </c>
      <c r="M27" s="132">
        <f t="shared" si="3"/>
        <v>1475418.6469575195</v>
      </c>
      <c r="N27" s="128"/>
      <c r="O27" s="132">
        <f t="shared" si="4"/>
        <v>476375772.09642011</v>
      </c>
      <c r="P27" s="136"/>
    </row>
    <row r="28" spans="3:16">
      <c r="C28" s="154" t="s">
        <v>99</v>
      </c>
      <c r="D28" s="132">
        <f>D26-D27</f>
        <v>0</v>
      </c>
      <c r="H28" s="130">
        <f t="shared" si="6"/>
        <v>45448</v>
      </c>
      <c r="I28" s="131">
        <f t="shared" si="1"/>
        <v>18</v>
      </c>
      <c r="J28" s="132">
        <f t="shared" si="2"/>
        <v>476375772.09642011</v>
      </c>
      <c r="K28" s="132">
        <f t="shared" si="5"/>
        <v>5107087.6966071893</v>
      </c>
      <c r="L28" s="132">
        <f t="shared" si="0"/>
        <v>3620455.8679327928</v>
      </c>
      <c r="M28" s="132">
        <f t="shared" si="3"/>
        <v>1486631.8286743965</v>
      </c>
      <c r="N28" s="128"/>
      <c r="O28" s="132">
        <f t="shared" si="4"/>
        <v>474889140.26774573</v>
      </c>
      <c r="P28" s="136"/>
    </row>
    <row r="29" spans="3:16">
      <c r="H29" s="130">
        <f t="shared" si="6"/>
        <v>45478</v>
      </c>
      <c r="I29" s="131">
        <f t="shared" si="1"/>
        <v>19</v>
      </c>
      <c r="J29" s="132">
        <f t="shared" si="2"/>
        <v>474889140.26774573</v>
      </c>
      <c r="K29" s="132">
        <f t="shared" si="5"/>
        <v>5107087.6966071893</v>
      </c>
      <c r="L29" s="132">
        <f t="shared" si="0"/>
        <v>3609157.4660348673</v>
      </c>
      <c r="M29" s="132">
        <f t="shared" si="3"/>
        <v>1497930.2305723219</v>
      </c>
      <c r="N29" s="128"/>
      <c r="O29" s="132">
        <f t="shared" si="4"/>
        <v>473391210.03717339</v>
      </c>
      <c r="P29" s="136"/>
    </row>
    <row r="30" spans="3:16">
      <c r="H30" s="130">
        <f t="shared" si="6"/>
        <v>45509</v>
      </c>
      <c r="I30" s="131">
        <f t="shared" si="1"/>
        <v>20</v>
      </c>
      <c r="J30" s="132">
        <f t="shared" si="2"/>
        <v>473391210.03717339</v>
      </c>
      <c r="K30" s="132">
        <f t="shared" si="5"/>
        <v>5107087.6966071893</v>
      </c>
      <c r="L30" s="132">
        <f t="shared" si="0"/>
        <v>3597773.1962825176</v>
      </c>
      <c r="M30" s="132">
        <f t="shared" si="3"/>
        <v>1509314.5003246716</v>
      </c>
      <c r="N30" s="128"/>
      <c r="O30" s="132">
        <f t="shared" si="4"/>
        <v>471881895.53684872</v>
      </c>
      <c r="P30" s="136"/>
    </row>
    <row r="31" spans="3:16">
      <c r="H31" s="130">
        <f t="shared" si="6"/>
        <v>45540</v>
      </c>
      <c r="I31" s="131">
        <f t="shared" si="1"/>
        <v>21</v>
      </c>
      <c r="J31" s="132">
        <f t="shared" si="2"/>
        <v>471881895.53684872</v>
      </c>
      <c r="K31" s="132">
        <f t="shared" si="5"/>
        <v>5107087.6966071893</v>
      </c>
      <c r="L31" s="132">
        <f t="shared" si="0"/>
        <v>3586302.4060800504</v>
      </c>
      <c r="M31" s="132">
        <f t="shared" si="3"/>
        <v>1520785.2905271389</v>
      </c>
      <c r="N31" s="128"/>
      <c r="O31" s="132">
        <f t="shared" si="4"/>
        <v>470361110.24632156</v>
      </c>
      <c r="P31" s="136"/>
    </row>
    <row r="32" spans="3:16">
      <c r="H32" s="130">
        <f t="shared" si="6"/>
        <v>45570</v>
      </c>
      <c r="I32" s="131">
        <f t="shared" si="1"/>
        <v>22</v>
      </c>
      <c r="J32" s="132">
        <f t="shared" si="2"/>
        <v>470361110.24632156</v>
      </c>
      <c r="K32" s="132">
        <f t="shared" si="5"/>
        <v>5107087.6966071893</v>
      </c>
      <c r="L32" s="132">
        <f t="shared" si="0"/>
        <v>3574744.4378720438</v>
      </c>
      <c r="M32" s="132">
        <f t="shared" si="3"/>
        <v>1532343.2587351454</v>
      </c>
      <c r="N32" s="128"/>
      <c r="O32" s="132">
        <f t="shared" si="4"/>
        <v>468828766.98758644</v>
      </c>
      <c r="P32" s="136"/>
    </row>
    <row r="33" spans="8:16">
      <c r="H33" s="130">
        <f t="shared" si="6"/>
        <v>45601</v>
      </c>
      <c r="I33" s="131">
        <f t="shared" si="1"/>
        <v>23</v>
      </c>
      <c r="J33" s="132">
        <f t="shared" si="2"/>
        <v>468828766.98758644</v>
      </c>
      <c r="K33" s="132">
        <f t="shared" si="5"/>
        <v>5107087.6966071893</v>
      </c>
      <c r="L33" s="132">
        <f t="shared" si="0"/>
        <v>3563098.6291056569</v>
      </c>
      <c r="M33" s="132">
        <f t="shared" si="3"/>
        <v>1543989.0675015324</v>
      </c>
      <c r="N33" s="128"/>
      <c r="O33" s="132">
        <f t="shared" si="4"/>
        <v>467284777.92008489</v>
      </c>
      <c r="P33" s="136"/>
    </row>
    <row r="34" spans="8:16">
      <c r="H34" s="130">
        <f t="shared" si="6"/>
        <v>45631</v>
      </c>
      <c r="I34" s="131">
        <f t="shared" si="1"/>
        <v>24</v>
      </c>
      <c r="J34" s="132">
        <f t="shared" si="2"/>
        <v>467284777.92008489</v>
      </c>
      <c r="K34" s="132">
        <f t="shared" si="5"/>
        <v>5107087.6966071893</v>
      </c>
      <c r="L34" s="132">
        <f t="shared" si="0"/>
        <v>3551364.3121926454</v>
      </c>
      <c r="M34" s="132">
        <f t="shared" si="3"/>
        <v>1555723.3844145439</v>
      </c>
      <c r="N34" s="128"/>
      <c r="O34" s="132">
        <f t="shared" si="4"/>
        <v>465729054.53567034</v>
      </c>
      <c r="P34" s="136"/>
    </row>
    <row r="35" spans="8:16">
      <c r="H35" s="130">
        <f t="shared" si="6"/>
        <v>45662</v>
      </c>
      <c r="I35" s="131">
        <f t="shared" si="1"/>
        <v>25</v>
      </c>
      <c r="J35" s="132">
        <f t="shared" si="2"/>
        <v>465729054.53567034</v>
      </c>
      <c r="K35" s="132">
        <f t="shared" si="5"/>
        <v>5107087.6966071893</v>
      </c>
      <c r="L35" s="132">
        <f t="shared" si="0"/>
        <v>3539540.8144710944</v>
      </c>
      <c r="M35" s="132">
        <f t="shared" si="3"/>
        <v>1567546.8821360948</v>
      </c>
      <c r="N35" s="128"/>
      <c r="O35" s="132">
        <f t="shared" si="4"/>
        <v>464161507.65353423</v>
      </c>
      <c r="P35" s="136"/>
    </row>
    <row r="36" spans="8:16">
      <c r="H36" s="130">
        <f t="shared" si="6"/>
        <v>45693</v>
      </c>
      <c r="I36" s="131">
        <f t="shared" si="1"/>
        <v>26</v>
      </c>
      <c r="J36" s="132">
        <f t="shared" si="2"/>
        <v>464161507.65353423</v>
      </c>
      <c r="K36" s="132">
        <f t="shared" si="5"/>
        <v>5107087.6966071893</v>
      </c>
      <c r="L36" s="132">
        <f t="shared" si="0"/>
        <v>3527627.45816686</v>
      </c>
      <c r="M36" s="132">
        <f t="shared" si="3"/>
        <v>1579460.2384403292</v>
      </c>
      <c r="N36" s="128"/>
      <c r="O36" s="132">
        <f t="shared" si="4"/>
        <v>462582047.4150939</v>
      </c>
      <c r="P36" s="136"/>
    </row>
    <row r="37" spans="8:16">
      <c r="H37" s="130">
        <f t="shared" si="6"/>
        <v>45721</v>
      </c>
      <c r="I37" s="131">
        <f t="shared" si="1"/>
        <v>27</v>
      </c>
      <c r="J37" s="132">
        <f t="shared" si="2"/>
        <v>462582047.4150939</v>
      </c>
      <c r="K37" s="132">
        <f t="shared" si="5"/>
        <v>5107087.6966071893</v>
      </c>
      <c r="L37" s="132">
        <f t="shared" si="0"/>
        <v>3515623.5603547138</v>
      </c>
      <c r="M37" s="132">
        <f t="shared" si="3"/>
        <v>1591464.1362524754</v>
      </c>
      <c r="N37" s="128"/>
      <c r="O37" s="132">
        <f t="shared" si="4"/>
        <v>460990583.27884144</v>
      </c>
      <c r="P37" s="136"/>
    </row>
    <row r="38" spans="8:16">
      <c r="H38" s="130">
        <f t="shared" si="6"/>
        <v>45752</v>
      </c>
      <c r="I38" s="131">
        <f t="shared" si="1"/>
        <v>28</v>
      </c>
      <c r="J38" s="132">
        <f t="shared" si="2"/>
        <v>460990583.27884144</v>
      </c>
      <c r="K38" s="132">
        <f t="shared" si="5"/>
        <v>5107087.6966071893</v>
      </c>
      <c r="L38" s="132">
        <f t="shared" si="0"/>
        <v>3503528.4329191949</v>
      </c>
      <c r="M38" s="132">
        <f t="shared" si="3"/>
        <v>1603559.2636879943</v>
      </c>
      <c r="N38" s="128"/>
      <c r="O38" s="132">
        <f t="shared" si="4"/>
        <v>459387024.01515347</v>
      </c>
      <c r="P38" s="136"/>
    </row>
    <row r="39" spans="8:16">
      <c r="H39" s="130">
        <f t="shared" si="6"/>
        <v>45782</v>
      </c>
      <c r="I39" s="131">
        <f t="shared" si="1"/>
        <v>29</v>
      </c>
      <c r="J39" s="132">
        <f t="shared" si="2"/>
        <v>459387024.01515347</v>
      </c>
      <c r="K39" s="132">
        <f t="shared" si="5"/>
        <v>5107087.6966071893</v>
      </c>
      <c r="L39" s="132">
        <f t="shared" si="0"/>
        <v>3491341.3825151664</v>
      </c>
      <c r="M39" s="132">
        <f t="shared" si="3"/>
        <v>1615746.3140920228</v>
      </c>
      <c r="N39" s="128"/>
      <c r="O39" s="132">
        <f t="shared" si="4"/>
        <v>457771277.70106143</v>
      </c>
      <c r="P39" s="136"/>
    </row>
    <row r="40" spans="8:16">
      <c r="H40" s="130">
        <f t="shared" si="6"/>
        <v>45813</v>
      </c>
      <c r="I40" s="131">
        <f t="shared" si="1"/>
        <v>30</v>
      </c>
      <c r="J40" s="132">
        <f t="shared" si="2"/>
        <v>457771277.70106143</v>
      </c>
      <c r="K40" s="132">
        <f t="shared" si="5"/>
        <v>5107087.6966071893</v>
      </c>
      <c r="L40" s="132">
        <f t="shared" si="0"/>
        <v>3479061.7105280668</v>
      </c>
      <c r="M40" s="132">
        <f t="shared" si="3"/>
        <v>1628025.9860791224</v>
      </c>
      <c r="N40" s="128"/>
      <c r="O40" s="132">
        <f t="shared" si="4"/>
        <v>456143251.71498233</v>
      </c>
      <c r="P40" s="136"/>
    </row>
    <row r="41" spans="8:16">
      <c r="H41" s="130">
        <f t="shared" si="6"/>
        <v>45843</v>
      </c>
      <c r="I41" s="131">
        <f t="shared" si="1"/>
        <v>31</v>
      </c>
      <c r="J41" s="132">
        <f t="shared" si="2"/>
        <v>456143251.71498233</v>
      </c>
      <c r="K41" s="132">
        <f t="shared" si="5"/>
        <v>5107087.6966071893</v>
      </c>
      <c r="L41" s="132">
        <f t="shared" si="0"/>
        <v>3466688.7130338657</v>
      </c>
      <c r="M41" s="132">
        <f t="shared" si="3"/>
        <v>1640398.9835733236</v>
      </c>
      <c r="N41" s="128"/>
      <c r="O41" s="132">
        <f t="shared" si="4"/>
        <v>454502852.73140901</v>
      </c>
      <c r="P41" s="136"/>
    </row>
    <row r="42" spans="8:16">
      <c r="H42" s="130">
        <f t="shared" si="6"/>
        <v>45874</v>
      </c>
      <c r="I42" s="131">
        <f t="shared" si="1"/>
        <v>32</v>
      </c>
      <c r="J42" s="132">
        <f t="shared" si="2"/>
        <v>454502852.73140901</v>
      </c>
      <c r="K42" s="132">
        <f t="shared" si="5"/>
        <v>5107087.6966071893</v>
      </c>
      <c r="L42" s="132">
        <f t="shared" si="0"/>
        <v>3454221.6807587086</v>
      </c>
      <c r="M42" s="132">
        <f t="shared" si="3"/>
        <v>1652866.0158484806</v>
      </c>
      <c r="N42" s="128"/>
      <c r="O42" s="132">
        <f t="shared" si="4"/>
        <v>452849986.71556056</v>
      </c>
      <c r="P42" s="136"/>
    </row>
    <row r="43" spans="8:16">
      <c r="H43" s="130">
        <f t="shared" si="6"/>
        <v>45905</v>
      </c>
      <c r="I43" s="131">
        <f t="shared" si="1"/>
        <v>33</v>
      </c>
      <c r="J43" s="132">
        <f t="shared" si="2"/>
        <v>452849986.71556056</v>
      </c>
      <c r="K43" s="132">
        <f t="shared" si="5"/>
        <v>5107087.6966071893</v>
      </c>
      <c r="L43" s="132">
        <f t="shared" si="0"/>
        <v>3441659.8990382603</v>
      </c>
      <c r="M43" s="132">
        <f t="shared" si="3"/>
        <v>1665427.7975689289</v>
      </c>
      <c r="N43" s="128"/>
      <c r="O43" s="132">
        <f t="shared" si="4"/>
        <v>451184558.91799164</v>
      </c>
      <c r="P43" s="136"/>
    </row>
    <row r="44" spans="8:16">
      <c r="H44" s="130">
        <f t="shared" si="6"/>
        <v>45935</v>
      </c>
      <c r="I44" s="131">
        <f t="shared" si="1"/>
        <v>34</v>
      </c>
      <c r="J44" s="132">
        <f t="shared" si="2"/>
        <v>451184558.91799164</v>
      </c>
      <c r="K44" s="132">
        <f t="shared" si="5"/>
        <v>5107087.6966071893</v>
      </c>
      <c r="L44" s="132">
        <f t="shared" si="0"/>
        <v>3429002.6477767364</v>
      </c>
      <c r="M44" s="132">
        <f t="shared" si="3"/>
        <v>1678085.0488304528</v>
      </c>
      <c r="N44" s="128"/>
      <c r="O44" s="132">
        <f t="shared" si="4"/>
        <v>449506473.86916119</v>
      </c>
      <c r="P44" s="136"/>
    </row>
    <row r="45" spans="8:16">
      <c r="H45" s="130">
        <f t="shared" si="6"/>
        <v>45966</v>
      </c>
      <c r="I45" s="131">
        <f t="shared" si="1"/>
        <v>35</v>
      </c>
      <c r="J45" s="132">
        <f t="shared" si="2"/>
        <v>449506473.86916119</v>
      </c>
      <c r="K45" s="132">
        <f t="shared" si="5"/>
        <v>5107087.6966071893</v>
      </c>
      <c r="L45" s="132">
        <f t="shared" si="0"/>
        <v>3416249.2014056249</v>
      </c>
      <c r="M45" s="132">
        <f t="shared" si="3"/>
        <v>1690838.4952015644</v>
      </c>
      <c r="N45" s="128"/>
      <c r="O45" s="132">
        <f t="shared" si="4"/>
        <v>447815635.3739596</v>
      </c>
      <c r="P45" s="136"/>
    </row>
    <row r="46" spans="8:16">
      <c r="H46" s="130">
        <f t="shared" si="6"/>
        <v>45996</v>
      </c>
      <c r="I46" s="131">
        <f t="shared" si="1"/>
        <v>36</v>
      </c>
      <c r="J46" s="132">
        <f t="shared" si="2"/>
        <v>447815635.3739596</v>
      </c>
      <c r="K46" s="132">
        <f t="shared" si="5"/>
        <v>5107087.6966071893</v>
      </c>
      <c r="L46" s="132">
        <f t="shared" si="0"/>
        <v>3403398.8288420928</v>
      </c>
      <c r="M46" s="132">
        <f t="shared" si="3"/>
        <v>1703688.8677650965</v>
      </c>
      <c r="N46" s="128"/>
      <c r="O46" s="132">
        <f t="shared" si="4"/>
        <v>446111946.50619453</v>
      </c>
      <c r="P46" s="136"/>
    </row>
    <row r="47" spans="8:16">
      <c r="H47" s="130">
        <f t="shared" si="6"/>
        <v>46027</v>
      </c>
      <c r="I47" s="131">
        <f t="shared" si="1"/>
        <v>37</v>
      </c>
      <c r="J47" s="132">
        <f t="shared" si="2"/>
        <v>446111946.50619453</v>
      </c>
      <c r="K47" s="132">
        <f t="shared" si="5"/>
        <v>5107087.6966071893</v>
      </c>
      <c r="L47" s="132">
        <f t="shared" si="0"/>
        <v>3390450.7934470782</v>
      </c>
      <c r="M47" s="132">
        <f t="shared" si="3"/>
        <v>1716636.903160111</v>
      </c>
      <c r="N47" s="128"/>
      <c r="O47" s="132">
        <f t="shared" si="4"/>
        <v>444395309.60303444</v>
      </c>
      <c r="P47" s="136"/>
    </row>
    <row r="48" spans="8:16">
      <c r="H48" s="130">
        <f t="shared" si="6"/>
        <v>46058</v>
      </c>
      <c r="I48" s="131">
        <f t="shared" si="1"/>
        <v>38</v>
      </c>
      <c r="J48" s="132">
        <f t="shared" si="2"/>
        <v>444395309.60303444</v>
      </c>
      <c r="K48" s="132">
        <f t="shared" si="5"/>
        <v>5107087.6966071893</v>
      </c>
      <c r="L48" s="132">
        <f t="shared" si="0"/>
        <v>3377404.3529830617</v>
      </c>
      <c r="M48" s="132">
        <f t="shared" si="3"/>
        <v>1729683.3436241276</v>
      </c>
      <c r="N48" s="128"/>
      <c r="O48" s="132">
        <f t="shared" si="4"/>
        <v>442665626.25941032</v>
      </c>
      <c r="P48" s="136"/>
    </row>
    <row r="49" spans="8:15">
      <c r="H49" s="130">
        <f t="shared" si="6"/>
        <v>46086</v>
      </c>
      <c r="I49" s="131">
        <f t="shared" si="1"/>
        <v>39</v>
      </c>
      <c r="J49" s="132">
        <f t="shared" si="2"/>
        <v>442665626.25941032</v>
      </c>
      <c r="K49" s="132">
        <f t="shared" si="5"/>
        <v>5107087.6966071893</v>
      </c>
      <c r="L49" s="132">
        <f t="shared" si="0"/>
        <v>3364258.7595715183</v>
      </c>
      <c r="M49" s="132">
        <f t="shared" si="3"/>
        <v>1742828.937035671</v>
      </c>
      <c r="N49" s="128"/>
      <c r="O49" s="132">
        <f t="shared" si="4"/>
        <v>440922797.32237464</v>
      </c>
    </row>
    <row r="50" spans="8:15">
      <c r="H50" s="130">
        <f t="shared" si="6"/>
        <v>46117</v>
      </c>
      <c r="I50" s="131">
        <f t="shared" si="1"/>
        <v>40</v>
      </c>
      <c r="J50" s="132">
        <f t="shared" si="2"/>
        <v>440922797.32237464</v>
      </c>
      <c r="K50" s="132">
        <f t="shared" si="5"/>
        <v>5107087.6966071893</v>
      </c>
      <c r="L50" s="132">
        <f t="shared" si="0"/>
        <v>3351013.2596500474</v>
      </c>
      <c r="M50" s="132">
        <f t="shared" si="3"/>
        <v>1756074.4369571419</v>
      </c>
      <c r="N50" s="128"/>
      <c r="O50" s="132">
        <f t="shared" si="4"/>
        <v>439166722.88541752</v>
      </c>
    </row>
    <row r="51" spans="8:15">
      <c r="H51" s="130">
        <f t="shared" si="6"/>
        <v>46147</v>
      </c>
      <c r="I51" s="131">
        <f t="shared" si="1"/>
        <v>41</v>
      </c>
      <c r="J51" s="132">
        <f t="shared" si="2"/>
        <v>439166722.88541752</v>
      </c>
      <c r="K51" s="132">
        <f t="shared" si="5"/>
        <v>5107087.6966071893</v>
      </c>
      <c r="L51" s="132">
        <f t="shared" si="0"/>
        <v>3337667.093929173</v>
      </c>
      <c r="M51" s="132">
        <f t="shared" si="3"/>
        <v>1769420.6026780163</v>
      </c>
      <c r="N51" s="128"/>
      <c r="O51" s="132">
        <f t="shared" si="4"/>
        <v>437397302.28273952</v>
      </c>
    </row>
    <row r="52" spans="8:15">
      <c r="H52" s="130">
        <f t="shared" si="6"/>
        <v>46178</v>
      </c>
      <c r="I52" s="131">
        <f t="shared" si="1"/>
        <v>42</v>
      </c>
      <c r="J52" s="132">
        <f t="shared" si="2"/>
        <v>437397302.28273952</v>
      </c>
      <c r="K52" s="132">
        <f t="shared" si="5"/>
        <v>5107087.6966071893</v>
      </c>
      <c r="L52" s="132">
        <f t="shared" si="0"/>
        <v>3324219.4973488203</v>
      </c>
      <c r="M52" s="132">
        <f t="shared" si="3"/>
        <v>1782868.1992583689</v>
      </c>
      <c r="N52" s="128"/>
      <c r="O52" s="132">
        <f t="shared" si="4"/>
        <v>435614434.08348113</v>
      </c>
    </row>
    <row r="53" spans="8:15">
      <c r="H53" s="130">
        <f t="shared" si="6"/>
        <v>46208</v>
      </c>
      <c r="I53" s="131">
        <f t="shared" si="1"/>
        <v>43</v>
      </c>
      <c r="J53" s="132">
        <f t="shared" si="2"/>
        <v>435614434.08348113</v>
      </c>
      <c r="K53" s="132">
        <f t="shared" si="5"/>
        <v>5107087.6966071893</v>
      </c>
      <c r="L53" s="132">
        <f t="shared" si="0"/>
        <v>3310669.6990344566</v>
      </c>
      <c r="M53" s="132">
        <f t="shared" si="3"/>
        <v>1796417.9975727326</v>
      </c>
      <c r="N53" s="128"/>
      <c r="O53" s="132">
        <f t="shared" si="4"/>
        <v>433818016.08590841</v>
      </c>
    </row>
    <row r="54" spans="8:15">
      <c r="H54" s="130">
        <f t="shared" si="6"/>
        <v>46239</v>
      </c>
      <c r="I54" s="131">
        <f t="shared" si="1"/>
        <v>44</v>
      </c>
      <c r="J54" s="132">
        <f t="shared" si="2"/>
        <v>433818016.08590841</v>
      </c>
      <c r="K54" s="132">
        <f t="shared" si="5"/>
        <v>5107087.6966071893</v>
      </c>
      <c r="L54" s="132">
        <f t="shared" si="0"/>
        <v>3297016.9222529042</v>
      </c>
      <c r="M54" s="132">
        <f t="shared" si="3"/>
        <v>1810070.7743542851</v>
      </c>
      <c r="N54" s="128"/>
      <c r="O54" s="132">
        <f t="shared" si="4"/>
        <v>432007945.31155413</v>
      </c>
    </row>
    <row r="55" spans="8:15">
      <c r="H55" s="130">
        <f t="shared" si="6"/>
        <v>46270</v>
      </c>
      <c r="I55" s="131">
        <f t="shared" si="1"/>
        <v>45</v>
      </c>
      <c r="J55" s="132">
        <f t="shared" si="2"/>
        <v>432007945.31155413</v>
      </c>
      <c r="K55" s="132">
        <f t="shared" si="5"/>
        <v>5107087.6966071893</v>
      </c>
      <c r="L55" s="132">
        <f t="shared" si="0"/>
        <v>3283260.3843678115</v>
      </c>
      <c r="M55" s="132">
        <f t="shared" si="3"/>
        <v>1823827.3122393778</v>
      </c>
      <c r="N55" s="128"/>
      <c r="O55" s="132">
        <f t="shared" si="4"/>
        <v>430184117.99931479</v>
      </c>
    </row>
    <row r="56" spans="8:15">
      <c r="H56" s="130">
        <f t="shared" si="6"/>
        <v>46300</v>
      </c>
      <c r="I56" s="131">
        <f t="shared" si="1"/>
        <v>46</v>
      </c>
      <c r="J56" s="132">
        <f t="shared" si="2"/>
        <v>430184117.99931479</v>
      </c>
      <c r="K56" s="132">
        <f t="shared" si="5"/>
        <v>5107087.6966071893</v>
      </c>
      <c r="L56" s="132">
        <f t="shared" si="0"/>
        <v>3269399.2967947922</v>
      </c>
      <c r="M56" s="132">
        <f t="shared" si="3"/>
        <v>1837688.3998123971</v>
      </c>
      <c r="N56" s="128"/>
      <c r="O56" s="132">
        <f t="shared" si="4"/>
        <v>428346429.59950238</v>
      </c>
    </row>
    <row r="57" spans="8:15">
      <c r="H57" s="130">
        <f t="shared" si="6"/>
        <v>46331</v>
      </c>
      <c r="I57" s="131">
        <f t="shared" si="1"/>
        <v>47</v>
      </c>
      <c r="J57" s="132">
        <f t="shared" si="2"/>
        <v>428346429.59950238</v>
      </c>
      <c r="K57" s="132">
        <f t="shared" si="5"/>
        <v>5107087.6966071893</v>
      </c>
      <c r="L57" s="132">
        <f t="shared" si="0"/>
        <v>3255432.8649562183</v>
      </c>
      <c r="M57" s="132">
        <f t="shared" si="3"/>
        <v>1851654.831650971</v>
      </c>
      <c r="N57" s="128"/>
      <c r="O57" s="132">
        <f t="shared" si="4"/>
        <v>426494774.76785141</v>
      </c>
    </row>
    <row r="58" spans="8:15">
      <c r="H58" s="130">
        <f t="shared" si="6"/>
        <v>46361</v>
      </c>
      <c r="I58" s="131">
        <f t="shared" si="1"/>
        <v>48</v>
      </c>
      <c r="J58" s="132">
        <f t="shared" si="2"/>
        <v>426494774.76785141</v>
      </c>
      <c r="K58" s="132">
        <f t="shared" si="5"/>
        <v>5107087.6966071893</v>
      </c>
      <c r="L58" s="132">
        <f t="shared" si="0"/>
        <v>3241360.2882356709</v>
      </c>
      <c r="M58" s="132">
        <f t="shared" si="3"/>
        <v>1865727.4083715184</v>
      </c>
      <c r="N58" s="128"/>
      <c r="O58" s="132">
        <f t="shared" si="4"/>
        <v>424629047.3594799</v>
      </c>
    </row>
    <row r="59" spans="8:15">
      <c r="H59" s="130">
        <f t="shared" si="6"/>
        <v>46392</v>
      </c>
      <c r="I59" s="131">
        <f t="shared" si="1"/>
        <v>49</v>
      </c>
      <c r="J59" s="132">
        <f t="shared" si="2"/>
        <v>424629047.3594799</v>
      </c>
      <c r="K59" s="132">
        <f t="shared" si="5"/>
        <v>5107087.6966071893</v>
      </c>
      <c r="L59" s="132">
        <f t="shared" si="0"/>
        <v>3227180.7599320472</v>
      </c>
      <c r="M59" s="132">
        <f t="shared" si="3"/>
        <v>1879906.936675142</v>
      </c>
      <c r="N59" s="128"/>
      <c r="O59" s="132">
        <f t="shared" si="4"/>
        <v>422749140.42280477</v>
      </c>
    </row>
    <row r="60" spans="8:15">
      <c r="H60" s="130">
        <f t="shared" si="6"/>
        <v>46423</v>
      </c>
      <c r="I60" s="131">
        <f t="shared" si="1"/>
        <v>50</v>
      </c>
      <c r="J60" s="132">
        <f t="shared" si="2"/>
        <v>422749140.42280477</v>
      </c>
      <c r="K60" s="132">
        <f t="shared" si="5"/>
        <v>5107087.6966071893</v>
      </c>
      <c r="L60" s="132">
        <f t="shared" si="0"/>
        <v>3212893.4672133164</v>
      </c>
      <c r="M60" s="132">
        <f t="shared" si="3"/>
        <v>1894194.2293938729</v>
      </c>
      <c r="N60" s="128"/>
      <c r="O60" s="132">
        <f t="shared" si="4"/>
        <v>420854946.19341087</v>
      </c>
    </row>
    <row r="61" spans="8:15">
      <c r="H61" s="130">
        <f t="shared" si="6"/>
        <v>46451</v>
      </c>
      <c r="I61" s="131">
        <f t="shared" si="1"/>
        <v>51</v>
      </c>
      <c r="J61" s="132">
        <f t="shared" si="2"/>
        <v>420854946.19341087</v>
      </c>
      <c r="K61" s="132">
        <f t="shared" si="5"/>
        <v>5107087.6966071893</v>
      </c>
      <c r="L61" s="132">
        <f t="shared" si="0"/>
        <v>3198497.5910699228</v>
      </c>
      <c r="M61" s="132">
        <f t="shared" si="3"/>
        <v>1908590.1055372665</v>
      </c>
      <c r="N61" s="128"/>
      <c r="O61" s="132">
        <f t="shared" si="4"/>
        <v>418946356.08787358</v>
      </c>
    </row>
    <row r="62" spans="8:15">
      <c r="H62" s="130">
        <f t="shared" si="6"/>
        <v>46482</v>
      </c>
      <c r="I62" s="131">
        <f t="shared" si="1"/>
        <v>52</v>
      </c>
      <c r="J62" s="132">
        <f t="shared" si="2"/>
        <v>418946356.08787358</v>
      </c>
      <c r="K62" s="132">
        <f t="shared" si="5"/>
        <v>5107087.6966071893</v>
      </c>
      <c r="L62" s="132">
        <f t="shared" si="0"/>
        <v>3183992.3062678394</v>
      </c>
      <c r="M62" s="132">
        <f t="shared" si="3"/>
        <v>1923095.3903393499</v>
      </c>
      <c r="N62" s="128"/>
      <c r="O62" s="132">
        <f t="shared" si="4"/>
        <v>417023260.6975342</v>
      </c>
    </row>
    <row r="63" spans="8:15">
      <c r="H63" s="130">
        <f t="shared" si="6"/>
        <v>46512</v>
      </c>
      <c r="I63" s="131">
        <f t="shared" si="1"/>
        <v>53</v>
      </c>
      <c r="J63" s="132">
        <f t="shared" si="2"/>
        <v>417023260.6975342</v>
      </c>
      <c r="K63" s="132">
        <f t="shared" si="5"/>
        <v>5107087.6966071893</v>
      </c>
      <c r="L63" s="132">
        <f t="shared" si="0"/>
        <v>3169376.78130126</v>
      </c>
      <c r="M63" s="132">
        <f t="shared" si="3"/>
        <v>1937710.9153059293</v>
      </c>
      <c r="N63" s="128"/>
      <c r="O63" s="132">
        <f t="shared" si="4"/>
        <v>415085549.78222829</v>
      </c>
    </row>
    <row r="64" spans="8:15">
      <c r="H64" s="130">
        <f t="shared" si="6"/>
        <v>46543</v>
      </c>
      <c r="I64" s="131">
        <f t="shared" si="1"/>
        <v>54</v>
      </c>
      <c r="J64" s="132">
        <f t="shared" si="2"/>
        <v>415085549.78222829</v>
      </c>
      <c r="K64" s="132">
        <f t="shared" si="5"/>
        <v>5107087.6966071893</v>
      </c>
      <c r="L64" s="132">
        <f t="shared" si="0"/>
        <v>3154650.1783449352</v>
      </c>
      <c r="M64" s="132">
        <f t="shared" si="3"/>
        <v>1952437.5182622541</v>
      </c>
      <c r="N64" s="128"/>
      <c r="O64" s="132">
        <f t="shared" si="4"/>
        <v>413133112.26396602</v>
      </c>
    </row>
    <row r="65" spans="4:15">
      <c r="H65" s="130">
        <f t="shared" si="6"/>
        <v>46573</v>
      </c>
      <c r="I65" s="131">
        <f t="shared" si="1"/>
        <v>55</v>
      </c>
      <c r="J65" s="132">
        <f t="shared" si="2"/>
        <v>413133112.26396602</v>
      </c>
      <c r="K65" s="132">
        <f t="shared" si="5"/>
        <v>5107087.6966071893</v>
      </c>
      <c r="L65" s="132">
        <f t="shared" si="0"/>
        <v>3139811.6532061417</v>
      </c>
      <c r="M65" s="132">
        <f t="shared" si="3"/>
        <v>1967276.0434010476</v>
      </c>
      <c r="N65" s="128"/>
      <c r="O65" s="132">
        <f t="shared" si="4"/>
        <v>411165836.22056496</v>
      </c>
    </row>
    <row r="66" spans="4:15">
      <c r="H66" s="130">
        <f t="shared" si="6"/>
        <v>46604</v>
      </c>
      <c r="I66" s="131">
        <f t="shared" si="1"/>
        <v>56</v>
      </c>
      <c r="J66" s="132">
        <f t="shared" si="2"/>
        <v>411165836.22056496</v>
      </c>
      <c r="K66" s="132">
        <f t="shared" si="5"/>
        <v>5107087.6966071893</v>
      </c>
      <c r="L66" s="132">
        <f t="shared" si="0"/>
        <v>3124860.3552762936</v>
      </c>
      <c r="M66" s="132">
        <f t="shared" si="3"/>
        <v>1982227.3413308957</v>
      </c>
      <c r="N66" s="128"/>
      <c r="O66" s="132">
        <f t="shared" si="4"/>
        <v>409183608.87923408</v>
      </c>
    </row>
    <row r="67" spans="4:15">
      <c r="H67" s="130">
        <f t="shared" si="6"/>
        <v>46635</v>
      </c>
      <c r="I67" s="131">
        <f t="shared" si="1"/>
        <v>57</v>
      </c>
      <c r="J67" s="132">
        <f t="shared" si="2"/>
        <v>409183608.87923408</v>
      </c>
      <c r="K67" s="132">
        <f t="shared" si="5"/>
        <v>5107087.6966071893</v>
      </c>
      <c r="L67" s="132">
        <f t="shared" si="0"/>
        <v>3109795.4274821789</v>
      </c>
      <c r="M67" s="132">
        <f t="shared" si="3"/>
        <v>1997292.2691250104</v>
      </c>
      <c r="N67" s="128"/>
      <c r="O67" s="132">
        <f t="shared" si="4"/>
        <v>407186316.61010909</v>
      </c>
    </row>
    <row r="68" spans="4:15">
      <c r="H68" s="130">
        <f t="shared" si="6"/>
        <v>46665</v>
      </c>
      <c r="I68" s="131">
        <f t="shared" si="1"/>
        <v>58</v>
      </c>
      <c r="J68" s="132">
        <f t="shared" si="2"/>
        <v>407186316.61010909</v>
      </c>
      <c r="K68" s="132">
        <f t="shared" si="5"/>
        <v>5107087.6966071893</v>
      </c>
      <c r="L68" s="132">
        <f t="shared" si="0"/>
        <v>3094616.0062368289</v>
      </c>
      <c r="M68" s="132">
        <f t="shared" si="3"/>
        <v>2012471.6903703604</v>
      </c>
      <c r="N68" s="128"/>
      <c r="O68" s="132">
        <f t="shared" si="4"/>
        <v>405173844.91973871</v>
      </c>
    </row>
    <row r="69" spans="4:15">
      <c r="H69" s="130">
        <f t="shared" si="6"/>
        <v>46696</v>
      </c>
      <c r="I69" s="131">
        <f t="shared" si="1"/>
        <v>59</v>
      </c>
      <c r="J69" s="132">
        <f t="shared" si="2"/>
        <v>405173844.91973871</v>
      </c>
      <c r="K69" s="132">
        <f t="shared" si="5"/>
        <v>5107087.6966071893</v>
      </c>
      <c r="L69" s="132">
        <f t="shared" si="0"/>
        <v>3079321.221390014</v>
      </c>
      <c r="M69" s="132">
        <f t="shared" si="3"/>
        <v>2027766.4752171752</v>
      </c>
      <c r="N69" s="128"/>
      <c r="O69" s="132">
        <f t="shared" si="4"/>
        <v>403146078.44452155</v>
      </c>
    </row>
    <row r="70" spans="4:15">
      <c r="H70" s="130">
        <f t="shared" si="6"/>
        <v>46726</v>
      </c>
      <c r="I70" s="131">
        <f t="shared" si="1"/>
        <v>60</v>
      </c>
      <c r="J70" s="132">
        <f t="shared" si="2"/>
        <v>403146078.44452155</v>
      </c>
      <c r="K70" s="132">
        <f t="shared" si="5"/>
        <v>5107087.6966071893</v>
      </c>
      <c r="L70" s="132">
        <f t="shared" si="0"/>
        <v>3063910.1961783636</v>
      </c>
      <c r="M70" s="132">
        <f t="shared" si="3"/>
        <v>2043177.5004288256</v>
      </c>
      <c r="N70" s="128"/>
      <c r="O70" s="132">
        <f t="shared" si="4"/>
        <v>401102900.94409275</v>
      </c>
    </row>
    <row r="71" spans="4:15">
      <c r="H71" s="130">
        <f t="shared" si="6"/>
        <v>46757</v>
      </c>
      <c r="I71" s="131">
        <f t="shared" si="1"/>
        <v>61</v>
      </c>
      <c r="J71" s="132">
        <f t="shared" si="2"/>
        <v>401102900.94409275</v>
      </c>
      <c r="K71" s="132">
        <f t="shared" si="5"/>
        <v>5107087.6966071893</v>
      </c>
      <c r="L71" s="132">
        <f t="shared" si="0"/>
        <v>3048382.0471751047</v>
      </c>
      <c r="M71" s="132">
        <f t="shared" si="3"/>
        <v>2058705.6494320845</v>
      </c>
      <c r="N71" s="128"/>
      <c r="O71" s="132">
        <f t="shared" si="4"/>
        <v>399044195.29466069</v>
      </c>
    </row>
    <row r="72" spans="4:15">
      <c r="H72" s="130">
        <f t="shared" si="6"/>
        <v>46788</v>
      </c>
      <c r="I72" s="131">
        <f t="shared" si="1"/>
        <v>62</v>
      </c>
      <c r="J72" s="132">
        <f t="shared" si="2"/>
        <v>399044195.29466069</v>
      </c>
      <c r="K72" s="132">
        <f t="shared" si="5"/>
        <v>5107087.6966071893</v>
      </c>
      <c r="L72" s="132">
        <f t="shared" si="0"/>
        <v>3032735.8842394212</v>
      </c>
      <c r="M72" s="132">
        <f t="shared" si="3"/>
        <v>2074351.812367768</v>
      </c>
      <c r="N72" s="128"/>
      <c r="O72" s="132">
        <f t="shared" si="4"/>
        <v>396969843.48229289</v>
      </c>
    </row>
    <row r="73" spans="4:15">
      <c r="H73" s="130">
        <f t="shared" si="6"/>
        <v>46817</v>
      </c>
      <c r="I73" s="131">
        <f t="shared" si="1"/>
        <v>63</v>
      </c>
      <c r="J73" s="132">
        <f t="shared" si="2"/>
        <v>396969843.48229289</v>
      </c>
      <c r="K73" s="132">
        <f t="shared" si="5"/>
        <v>5107087.6966071893</v>
      </c>
      <c r="L73" s="132">
        <f t="shared" si="0"/>
        <v>3016970.8104654262</v>
      </c>
      <c r="M73" s="132">
        <f t="shared" si="3"/>
        <v>2090116.8861417631</v>
      </c>
      <c r="N73" s="128"/>
      <c r="O73" s="132">
        <f t="shared" si="4"/>
        <v>394879726.59615111</v>
      </c>
    </row>
    <row r="74" spans="4:15">
      <c r="H74" s="130">
        <f t="shared" si="6"/>
        <v>46848</v>
      </c>
      <c r="I74" s="131">
        <f t="shared" si="1"/>
        <v>64</v>
      </c>
      <c r="J74" s="132">
        <f t="shared" si="2"/>
        <v>394879726.59615111</v>
      </c>
      <c r="K74" s="132">
        <f t="shared" si="5"/>
        <v>5107087.6966071893</v>
      </c>
      <c r="L74" s="132">
        <f t="shared" si="0"/>
        <v>3001085.9221307486</v>
      </c>
      <c r="M74" s="132">
        <f t="shared" si="3"/>
        <v>2106001.7744764406</v>
      </c>
      <c r="N74" s="128"/>
      <c r="O74" s="132">
        <f t="shared" si="4"/>
        <v>392773724.82167464</v>
      </c>
    </row>
    <row r="75" spans="4:15">
      <c r="H75" s="130">
        <f t="shared" si="6"/>
        <v>46878</v>
      </c>
      <c r="I75" s="131">
        <f t="shared" si="1"/>
        <v>65</v>
      </c>
      <c r="J75" s="132">
        <f t="shared" si="2"/>
        <v>392773724.82167464</v>
      </c>
      <c r="K75" s="132">
        <f t="shared" si="5"/>
        <v>5107087.6966071893</v>
      </c>
      <c r="L75" s="132">
        <f t="shared" ref="L75:L138" si="7">IF(I75="","",J75*$D$12)</f>
        <v>2985080.3086447273</v>
      </c>
      <c r="M75" s="132">
        <f t="shared" si="3"/>
        <v>2122007.3879624619</v>
      </c>
      <c r="N75" s="128"/>
      <c r="O75" s="132">
        <f t="shared" si="4"/>
        <v>390651717.43371218</v>
      </c>
    </row>
    <row r="76" spans="4:15">
      <c r="H76" s="130">
        <f t="shared" si="6"/>
        <v>46909</v>
      </c>
      <c r="I76" s="131">
        <f t="shared" ref="I76:I139" si="8">IF(OR(I75&gt;=$D$11,O75=0),"",I75+1)</f>
        <v>66</v>
      </c>
      <c r="J76" s="132">
        <f t="shared" ref="J76:J139" si="9">IF(I76="","",O75)</f>
        <v>390651717.43371218</v>
      </c>
      <c r="K76" s="132">
        <f t="shared" si="5"/>
        <v>5107087.6966071893</v>
      </c>
      <c r="L76" s="132">
        <f t="shared" si="7"/>
        <v>2968953.0524962125</v>
      </c>
      <c r="M76" s="132">
        <f t="shared" ref="M76:M139" si="10">IF(I76="","",+K76-L76+N76)</f>
        <v>2138134.6441109767</v>
      </c>
      <c r="N76" s="128"/>
      <c r="O76" s="132">
        <f t="shared" ref="O76:O139" si="11">IFERROR(IF(+J76-M76&lt;1,0,J76-M76),"")</f>
        <v>388513582.78960121</v>
      </c>
    </row>
    <row r="77" spans="4:15">
      <c r="H77" s="130">
        <f t="shared" si="6"/>
        <v>46939</v>
      </c>
      <c r="I77" s="131">
        <f t="shared" si="8"/>
        <v>67</v>
      </c>
      <c r="J77" s="132">
        <f t="shared" si="9"/>
        <v>388513582.78960121</v>
      </c>
      <c r="K77" s="132">
        <f t="shared" ref="K77:K140" si="12">IF(I77="","",IF($D$13&gt;O76,O76,$D$13))</f>
        <v>5107087.6966071893</v>
      </c>
      <c r="L77" s="132">
        <f t="shared" si="7"/>
        <v>2952703.229200969</v>
      </c>
      <c r="M77" s="132">
        <f t="shared" si="10"/>
        <v>2154384.4674062203</v>
      </c>
      <c r="N77" s="128"/>
      <c r="O77" s="132">
        <f t="shared" si="11"/>
        <v>386359198.32219499</v>
      </c>
    </row>
    <row r="78" spans="4:15">
      <c r="H78" s="130">
        <f t="shared" ref="H78:H141" si="13">IF(I78="","",DATE(YEAR(H77),MONTH(H77)+1,DAY(H77)))</f>
        <v>46970</v>
      </c>
      <c r="I78" s="131">
        <f t="shared" si="8"/>
        <v>68</v>
      </c>
      <c r="J78" s="132">
        <f t="shared" si="9"/>
        <v>386359198.32219499</v>
      </c>
      <c r="K78" s="132">
        <f t="shared" si="12"/>
        <v>5107087.6966071893</v>
      </c>
      <c r="L78" s="132">
        <f t="shared" si="7"/>
        <v>2936329.9072486819</v>
      </c>
      <c r="M78" s="132">
        <f t="shared" si="10"/>
        <v>2170757.7893585074</v>
      </c>
      <c r="N78" s="128"/>
      <c r="O78" s="132">
        <f t="shared" si="11"/>
        <v>384188440.5328365</v>
      </c>
    </row>
    <row r="79" spans="4:15">
      <c r="D79" s="136"/>
      <c r="E79" s="136"/>
      <c r="F79" s="136"/>
      <c r="G79" s="136"/>
      <c r="H79" s="130">
        <f t="shared" si="13"/>
        <v>47001</v>
      </c>
      <c r="I79" s="131">
        <f t="shared" si="8"/>
        <v>69</v>
      </c>
      <c r="J79" s="132">
        <f t="shared" si="9"/>
        <v>384188440.5328365</v>
      </c>
      <c r="K79" s="132">
        <f t="shared" si="12"/>
        <v>5107087.6966071893</v>
      </c>
      <c r="L79" s="132">
        <f t="shared" si="7"/>
        <v>2919832.1480495576</v>
      </c>
      <c r="M79" s="132">
        <f t="shared" si="10"/>
        <v>2187255.5485576317</v>
      </c>
      <c r="N79" s="128"/>
      <c r="O79" s="132">
        <f t="shared" si="11"/>
        <v>382001184.98427886</v>
      </c>
    </row>
    <row r="80" spans="4:15">
      <c r="E80" s="141"/>
      <c r="H80" s="130">
        <f t="shared" si="13"/>
        <v>47031</v>
      </c>
      <c r="I80" s="131">
        <f t="shared" si="8"/>
        <v>70</v>
      </c>
      <c r="J80" s="132">
        <f t="shared" si="9"/>
        <v>382001184.98427886</v>
      </c>
      <c r="K80" s="132">
        <f t="shared" si="12"/>
        <v>5107087.6966071893</v>
      </c>
      <c r="L80" s="132">
        <f t="shared" si="7"/>
        <v>2903209.0058805193</v>
      </c>
      <c r="M80" s="132">
        <f t="shared" si="10"/>
        <v>2203878.69072667</v>
      </c>
      <c r="N80" s="128"/>
      <c r="O80" s="132">
        <f t="shared" si="11"/>
        <v>379797306.29355216</v>
      </c>
    </row>
    <row r="81" spans="8:15">
      <c r="H81" s="130">
        <f t="shared" si="13"/>
        <v>47062</v>
      </c>
      <c r="I81" s="131">
        <f t="shared" si="8"/>
        <v>71</v>
      </c>
      <c r="J81" s="132">
        <f t="shared" si="9"/>
        <v>379797306.29355216</v>
      </c>
      <c r="K81" s="132">
        <f t="shared" si="12"/>
        <v>5107087.6966071893</v>
      </c>
      <c r="L81" s="132">
        <f t="shared" si="7"/>
        <v>2886459.5278309966</v>
      </c>
      <c r="M81" s="132">
        <f t="shared" si="10"/>
        <v>2220628.1687761927</v>
      </c>
      <c r="N81" s="128"/>
      <c r="O81" s="132">
        <f t="shared" si="11"/>
        <v>377576678.12477595</v>
      </c>
    </row>
    <row r="82" spans="8:15">
      <c r="H82" s="130">
        <f t="shared" si="13"/>
        <v>47092</v>
      </c>
      <c r="I82" s="131">
        <f t="shared" si="8"/>
        <v>72</v>
      </c>
      <c r="J82" s="132">
        <f t="shared" si="9"/>
        <v>377576678.12477595</v>
      </c>
      <c r="K82" s="132">
        <f t="shared" si="12"/>
        <v>5107087.6966071893</v>
      </c>
      <c r="L82" s="132">
        <f t="shared" si="7"/>
        <v>2869582.7537482972</v>
      </c>
      <c r="M82" s="132">
        <f t="shared" si="10"/>
        <v>2237504.942858892</v>
      </c>
      <c r="N82" s="128"/>
      <c r="O82" s="132">
        <f t="shared" si="11"/>
        <v>375339173.18191707</v>
      </c>
    </row>
    <row r="83" spans="8:15">
      <c r="H83" s="130">
        <f t="shared" si="13"/>
        <v>47123</v>
      </c>
      <c r="I83" s="131">
        <f t="shared" si="8"/>
        <v>73</v>
      </c>
      <c r="J83" s="132">
        <f t="shared" si="9"/>
        <v>375339173.18191707</v>
      </c>
      <c r="K83" s="132">
        <f t="shared" si="12"/>
        <v>5107087.6966071893</v>
      </c>
      <c r="L83" s="132">
        <f t="shared" si="7"/>
        <v>2852577.7161825695</v>
      </c>
      <c r="M83" s="132">
        <f t="shared" si="10"/>
        <v>2254509.9804246197</v>
      </c>
      <c r="N83" s="128"/>
      <c r="O83" s="132">
        <f t="shared" si="11"/>
        <v>373084663.20149243</v>
      </c>
    </row>
    <row r="84" spans="8:15">
      <c r="H84" s="130">
        <f t="shared" si="13"/>
        <v>47154</v>
      </c>
      <c r="I84" s="131">
        <f t="shared" si="8"/>
        <v>74</v>
      </c>
      <c r="J84" s="132">
        <f t="shared" si="9"/>
        <v>373084663.20149243</v>
      </c>
      <c r="K84" s="132">
        <f t="shared" si="12"/>
        <v>5107087.6966071893</v>
      </c>
      <c r="L84" s="132">
        <f t="shared" si="7"/>
        <v>2835443.4403313426</v>
      </c>
      <c r="M84" s="132">
        <f t="shared" si="10"/>
        <v>2271644.2562758466</v>
      </c>
      <c r="N84" s="128"/>
      <c r="O84" s="132">
        <f t="shared" si="11"/>
        <v>370813018.9452166</v>
      </c>
    </row>
    <row r="85" spans="8:15">
      <c r="H85" s="130">
        <f t="shared" si="13"/>
        <v>47182</v>
      </c>
      <c r="I85" s="131">
        <f t="shared" si="8"/>
        <v>75</v>
      </c>
      <c r="J85" s="132">
        <f t="shared" si="9"/>
        <v>370813018.9452166</v>
      </c>
      <c r="K85" s="132">
        <f t="shared" si="12"/>
        <v>5107087.6966071893</v>
      </c>
      <c r="L85" s="132">
        <f t="shared" si="7"/>
        <v>2818178.9439836461</v>
      </c>
      <c r="M85" s="132">
        <f t="shared" si="10"/>
        <v>2288908.7526235431</v>
      </c>
      <c r="N85" s="128"/>
      <c r="O85" s="132">
        <f t="shared" si="11"/>
        <v>368524110.19259304</v>
      </c>
    </row>
    <row r="86" spans="8:15">
      <c r="H86" s="130">
        <f t="shared" si="13"/>
        <v>47213</v>
      </c>
      <c r="I86" s="131">
        <f t="shared" si="8"/>
        <v>76</v>
      </c>
      <c r="J86" s="132">
        <f t="shared" si="9"/>
        <v>368524110.19259304</v>
      </c>
      <c r="K86" s="132">
        <f t="shared" si="12"/>
        <v>5107087.6966071893</v>
      </c>
      <c r="L86" s="132">
        <f t="shared" si="7"/>
        <v>2800783.2374637071</v>
      </c>
      <c r="M86" s="132">
        <f t="shared" si="10"/>
        <v>2306304.4591434821</v>
      </c>
      <c r="N86" s="128"/>
      <c r="O86" s="132">
        <f t="shared" si="11"/>
        <v>366217805.73344958</v>
      </c>
    </row>
    <row r="87" spans="8:15">
      <c r="H87" s="130">
        <f t="shared" si="13"/>
        <v>47243</v>
      </c>
      <c r="I87" s="131">
        <f t="shared" si="8"/>
        <v>77</v>
      </c>
      <c r="J87" s="132">
        <f t="shared" si="9"/>
        <v>366217805.73344958</v>
      </c>
      <c r="K87" s="132">
        <f t="shared" si="12"/>
        <v>5107087.6966071893</v>
      </c>
      <c r="L87" s="132">
        <f t="shared" si="7"/>
        <v>2783255.3235742166</v>
      </c>
      <c r="M87" s="132">
        <f t="shared" si="10"/>
        <v>2323832.3730329727</v>
      </c>
      <c r="N87" s="128"/>
      <c r="O87" s="132">
        <f t="shared" si="11"/>
        <v>363893973.36041659</v>
      </c>
    </row>
    <row r="88" spans="8:15">
      <c r="H88" s="130">
        <f t="shared" si="13"/>
        <v>47274</v>
      </c>
      <c r="I88" s="131">
        <f t="shared" si="8"/>
        <v>78</v>
      </c>
      <c r="J88" s="132">
        <f t="shared" si="9"/>
        <v>363893973.36041659</v>
      </c>
      <c r="K88" s="132">
        <f t="shared" si="12"/>
        <v>5107087.6966071893</v>
      </c>
      <c r="L88" s="132">
        <f t="shared" si="7"/>
        <v>2765594.1975391661</v>
      </c>
      <c r="M88" s="132">
        <f t="shared" si="10"/>
        <v>2341493.4990680232</v>
      </c>
      <c r="N88" s="128"/>
      <c r="O88" s="132">
        <f t="shared" si="11"/>
        <v>361552479.86134857</v>
      </c>
    </row>
    <row r="89" spans="8:15">
      <c r="H89" s="130">
        <f t="shared" si="13"/>
        <v>47304</v>
      </c>
      <c r="I89" s="131">
        <f t="shared" si="8"/>
        <v>79</v>
      </c>
      <c r="J89" s="132">
        <f t="shared" si="9"/>
        <v>361552479.86134857</v>
      </c>
      <c r="K89" s="132">
        <f t="shared" si="12"/>
        <v>5107087.6966071893</v>
      </c>
      <c r="L89" s="132">
        <f t="shared" si="7"/>
        <v>2747798.8469462493</v>
      </c>
      <c r="M89" s="132">
        <f t="shared" si="10"/>
        <v>2359288.84966094</v>
      </c>
      <c r="N89" s="128"/>
      <c r="O89" s="132">
        <f t="shared" si="11"/>
        <v>359193191.01168764</v>
      </c>
    </row>
    <row r="90" spans="8:15">
      <c r="H90" s="130">
        <f t="shared" si="13"/>
        <v>47335</v>
      </c>
      <c r="I90" s="131">
        <f t="shared" si="8"/>
        <v>80</v>
      </c>
      <c r="J90" s="132">
        <f t="shared" si="9"/>
        <v>359193191.01168764</v>
      </c>
      <c r="K90" s="132">
        <f t="shared" si="12"/>
        <v>5107087.6966071893</v>
      </c>
      <c r="L90" s="132">
        <f t="shared" si="7"/>
        <v>2729868.2516888259</v>
      </c>
      <c r="M90" s="132">
        <f t="shared" si="10"/>
        <v>2377219.4449183634</v>
      </c>
      <c r="N90" s="128"/>
      <c r="O90" s="132">
        <f t="shared" si="11"/>
        <v>356815971.5667693</v>
      </c>
    </row>
    <row r="91" spans="8:15">
      <c r="H91" s="130">
        <f t="shared" si="13"/>
        <v>47366</v>
      </c>
      <c r="I91" s="131">
        <f t="shared" si="8"/>
        <v>81</v>
      </c>
      <c r="J91" s="132">
        <f t="shared" si="9"/>
        <v>356815971.5667693</v>
      </c>
      <c r="K91" s="132">
        <f t="shared" si="12"/>
        <v>5107087.6966071893</v>
      </c>
      <c r="L91" s="132">
        <f t="shared" si="7"/>
        <v>2711801.3839074466</v>
      </c>
      <c r="M91" s="132">
        <f t="shared" si="10"/>
        <v>2395286.3126997426</v>
      </c>
      <c r="N91" s="128"/>
      <c r="O91" s="132">
        <f t="shared" si="11"/>
        <v>354420685.25406957</v>
      </c>
    </row>
    <row r="92" spans="8:15">
      <c r="H92" s="130">
        <f t="shared" si="13"/>
        <v>47396</v>
      </c>
      <c r="I92" s="131">
        <f t="shared" si="8"/>
        <v>82</v>
      </c>
      <c r="J92" s="132">
        <f t="shared" si="9"/>
        <v>354420685.25406957</v>
      </c>
      <c r="K92" s="132">
        <f t="shared" si="12"/>
        <v>5107087.6966071893</v>
      </c>
      <c r="L92" s="132">
        <f t="shared" si="7"/>
        <v>2693597.2079309286</v>
      </c>
      <c r="M92" s="132">
        <f t="shared" si="10"/>
        <v>2413490.4886762607</v>
      </c>
      <c r="N92" s="128"/>
      <c r="O92" s="132">
        <f t="shared" si="11"/>
        <v>352007194.76539332</v>
      </c>
    </row>
    <row r="93" spans="8:15">
      <c r="H93" s="130">
        <f t="shared" si="13"/>
        <v>47427</v>
      </c>
      <c r="I93" s="131">
        <f t="shared" si="8"/>
        <v>83</v>
      </c>
      <c r="J93" s="132">
        <f t="shared" si="9"/>
        <v>352007194.76539332</v>
      </c>
      <c r="K93" s="132">
        <f t="shared" si="12"/>
        <v>5107087.6966071893</v>
      </c>
      <c r="L93" s="132">
        <f t="shared" si="7"/>
        <v>2675254.680216989</v>
      </c>
      <c r="M93" s="132">
        <f t="shared" si="10"/>
        <v>2431833.0163902002</v>
      </c>
      <c r="N93" s="128"/>
      <c r="O93" s="132">
        <f t="shared" si="11"/>
        <v>349575361.74900311</v>
      </c>
    </row>
    <row r="94" spans="8:15">
      <c r="H94" s="130">
        <f t="shared" si="13"/>
        <v>47457</v>
      </c>
      <c r="I94" s="131">
        <f t="shared" si="8"/>
        <v>84</v>
      </c>
      <c r="J94" s="132">
        <f t="shared" si="9"/>
        <v>349575361.74900311</v>
      </c>
      <c r="K94" s="132">
        <f t="shared" si="12"/>
        <v>5107087.6966071893</v>
      </c>
      <c r="L94" s="132">
        <f t="shared" si="7"/>
        <v>2656772.7492924235</v>
      </c>
      <c r="M94" s="132">
        <f t="shared" si="10"/>
        <v>2450314.9473147658</v>
      </c>
      <c r="N94" s="128"/>
      <c r="O94" s="132">
        <f t="shared" si="11"/>
        <v>347125046.80168837</v>
      </c>
    </row>
    <row r="95" spans="8:15">
      <c r="H95" s="130">
        <f t="shared" si="13"/>
        <v>47488</v>
      </c>
      <c r="I95" s="131">
        <f t="shared" si="8"/>
        <v>85</v>
      </c>
      <c r="J95" s="132">
        <f t="shared" si="9"/>
        <v>347125046.80168837</v>
      </c>
      <c r="K95" s="132">
        <f t="shared" si="12"/>
        <v>5107087.6966071893</v>
      </c>
      <c r="L95" s="132">
        <f t="shared" si="7"/>
        <v>2638150.3556928318</v>
      </c>
      <c r="M95" s="132">
        <f t="shared" si="10"/>
        <v>2468937.3409143575</v>
      </c>
      <c r="N95" s="128"/>
      <c r="O95" s="132">
        <f t="shared" si="11"/>
        <v>344656109.460774</v>
      </c>
    </row>
    <row r="96" spans="8:15">
      <c r="H96" s="130">
        <f t="shared" si="13"/>
        <v>47519</v>
      </c>
      <c r="I96" s="131">
        <f t="shared" si="8"/>
        <v>86</v>
      </c>
      <c r="J96" s="132">
        <f t="shared" si="9"/>
        <v>344656109.460774</v>
      </c>
      <c r="K96" s="132">
        <f t="shared" si="12"/>
        <v>5107087.6966071893</v>
      </c>
      <c r="L96" s="132">
        <f t="shared" si="7"/>
        <v>2619386.4319018824</v>
      </c>
      <c r="M96" s="132">
        <f t="shared" si="10"/>
        <v>2487701.2647053069</v>
      </c>
      <c r="N96" s="128"/>
      <c r="O96" s="132">
        <f t="shared" si="11"/>
        <v>342168408.1960687</v>
      </c>
    </row>
    <row r="97" spans="8:15">
      <c r="H97" s="130">
        <f t="shared" si="13"/>
        <v>47547</v>
      </c>
      <c r="I97" s="131">
        <f t="shared" si="8"/>
        <v>87</v>
      </c>
      <c r="J97" s="132">
        <f t="shared" si="9"/>
        <v>342168408.1960687</v>
      </c>
      <c r="K97" s="132">
        <f t="shared" si="12"/>
        <v>5107087.6966071893</v>
      </c>
      <c r="L97" s="132">
        <f t="shared" si="7"/>
        <v>2600479.9022901221</v>
      </c>
      <c r="M97" s="132">
        <f t="shared" si="10"/>
        <v>2506607.7943170671</v>
      </c>
      <c r="N97" s="128"/>
      <c r="O97" s="132">
        <f t="shared" si="11"/>
        <v>339661800.40175164</v>
      </c>
    </row>
    <row r="98" spans="8:15">
      <c r="H98" s="130">
        <f t="shared" si="13"/>
        <v>47578</v>
      </c>
      <c r="I98" s="131">
        <f t="shared" si="8"/>
        <v>88</v>
      </c>
      <c r="J98" s="132">
        <f t="shared" si="9"/>
        <v>339661800.40175164</v>
      </c>
      <c r="K98" s="132">
        <f t="shared" si="12"/>
        <v>5107087.6966071893</v>
      </c>
      <c r="L98" s="132">
        <f t="shared" si="7"/>
        <v>2581429.6830533124</v>
      </c>
      <c r="M98" s="132">
        <f t="shared" si="10"/>
        <v>2525658.0135538769</v>
      </c>
      <c r="N98" s="128"/>
      <c r="O98" s="132">
        <f t="shared" si="11"/>
        <v>337136142.38819778</v>
      </c>
    </row>
    <row r="99" spans="8:15">
      <c r="H99" s="130">
        <f t="shared" si="13"/>
        <v>47608</v>
      </c>
      <c r="I99" s="131">
        <f t="shared" si="8"/>
        <v>89</v>
      </c>
      <c r="J99" s="132">
        <f t="shared" si="9"/>
        <v>337136142.38819778</v>
      </c>
      <c r="K99" s="132">
        <f t="shared" si="12"/>
        <v>5107087.6966071893</v>
      </c>
      <c r="L99" s="132">
        <f t="shared" si="7"/>
        <v>2562234.6821503029</v>
      </c>
      <c r="M99" s="132">
        <f t="shared" si="10"/>
        <v>2544853.0144568863</v>
      </c>
      <c r="N99" s="128"/>
      <c r="O99" s="132">
        <f t="shared" si="11"/>
        <v>334591289.37374091</v>
      </c>
    </row>
    <row r="100" spans="8:15">
      <c r="H100" s="130">
        <f t="shared" si="13"/>
        <v>47639</v>
      </c>
      <c r="I100" s="131">
        <f t="shared" si="8"/>
        <v>90</v>
      </c>
      <c r="J100" s="132">
        <f t="shared" si="9"/>
        <v>334591289.37374091</v>
      </c>
      <c r="K100" s="132">
        <f t="shared" si="12"/>
        <v>5107087.6966071893</v>
      </c>
      <c r="L100" s="132">
        <f t="shared" si="7"/>
        <v>2542893.7992404308</v>
      </c>
      <c r="M100" s="132">
        <f t="shared" si="10"/>
        <v>2564193.8973667584</v>
      </c>
      <c r="N100" s="128"/>
      <c r="O100" s="132">
        <f t="shared" si="11"/>
        <v>332027095.47637415</v>
      </c>
    </row>
    <row r="101" spans="8:15">
      <c r="H101" s="130">
        <f t="shared" si="13"/>
        <v>47669</v>
      </c>
      <c r="I101" s="131">
        <f t="shared" si="8"/>
        <v>91</v>
      </c>
      <c r="J101" s="132">
        <f t="shared" si="9"/>
        <v>332027095.47637415</v>
      </c>
      <c r="K101" s="132">
        <f t="shared" si="12"/>
        <v>5107087.6966071893</v>
      </c>
      <c r="L101" s="132">
        <f t="shared" si="7"/>
        <v>2523405.9256204437</v>
      </c>
      <c r="M101" s="132">
        <f t="shared" si="10"/>
        <v>2583681.7709867456</v>
      </c>
      <c r="N101" s="128"/>
      <c r="O101" s="132">
        <f t="shared" si="11"/>
        <v>329443413.70538741</v>
      </c>
    </row>
    <row r="102" spans="8:15">
      <c r="H102" s="130">
        <f t="shared" si="13"/>
        <v>47700</v>
      </c>
      <c r="I102" s="131">
        <f t="shared" si="8"/>
        <v>92</v>
      </c>
      <c r="J102" s="132">
        <f t="shared" si="9"/>
        <v>329443413.70538741</v>
      </c>
      <c r="K102" s="132">
        <f t="shared" si="12"/>
        <v>5107087.6966071893</v>
      </c>
      <c r="L102" s="132">
        <f t="shared" si="7"/>
        <v>2503769.9441609443</v>
      </c>
      <c r="M102" s="132">
        <f t="shared" si="10"/>
        <v>2603317.7524462449</v>
      </c>
      <c r="N102" s="128"/>
      <c r="O102" s="132">
        <f t="shared" si="11"/>
        <v>326840095.95294118</v>
      </c>
    </row>
    <row r="103" spans="8:15">
      <c r="H103" s="130">
        <f t="shared" si="13"/>
        <v>47731</v>
      </c>
      <c r="I103" s="131">
        <f t="shared" si="8"/>
        <v>93</v>
      </c>
      <c r="J103" s="132">
        <f t="shared" si="9"/>
        <v>326840095.95294118</v>
      </c>
      <c r="K103" s="132">
        <f t="shared" si="12"/>
        <v>5107087.6966071893</v>
      </c>
      <c r="L103" s="132">
        <f t="shared" si="7"/>
        <v>2483984.7292423528</v>
      </c>
      <c r="M103" s="132">
        <f t="shared" si="10"/>
        <v>2623102.9673648365</v>
      </c>
      <c r="N103" s="128"/>
      <c r="O103" s="132">
        <f t="shared" si="11"/>
        <v>324216992.98557633</v>
      </c>
    </row>
    <row r="104" spans="8:15">
      <c r="H104" s="130">
        <f t="shared" si="13"/>
        <v>47761</v>
      </c>
      <c r="I104" s="131">
        <f t="shared" si="8"/>
        <v>94</v>
      </c>
      <c r="J104" s="132">
        <f t="shared" si="9"/>
        <v>324216992.98557633</v>
      </c>
      <c r="K104" s="132">
        <f t="shared" si="12"/>
        <v>5107087.6966071893</v>
      </c>
      <c r="L104" s="132">
        <f t="shared" si="7"/>
        <v>2464049.1466903803</v>
      </c>
      <c r="M104" s="132">
        <f t="shared" si="10"/>
        <v>2643038.549916809</v>
      </c>
      <c r="N104" s="128"/>
      <c r="O104" s="132">
        <f t="shared" si="11"/>
        <v>321573954.43565953</v>
      </c>
    </row>
    <row r="105" spans="8:15">
      <c r="H105" s="130">
        <f t="shared" si="13"/>
        <v>47792</v>
      </c>
      <c r="I105" s="131">
        <f t="shared" si="8"/>
        <v>95</v>
      </c>
      <c r="J105" s="132">
        <f t="shared" si="9"/>
        <v>321573954.43565953</v>
      </c>
      <c r="K105" s="132">
        <f t="shared" si="12"/>
        <v>5107087.6966071893</v>
      </c>
      <c r="L105" s="132">
        <f t="shared" si="7"/>
        <v>2443962.0537110125</v>
      </c>
      <c r="M105" s="132">
        <f t="shared" si="10"/>
        <v>2663125.6428961768</v>
      </c>
      <c r="N105" s="128"/>
      <c r="O105" s="132">
        <f t="shared" si="11"/>
        <v>318910828.79276335</v>
      </c>
    </row>
    <row r="106" spans="8:15">
      <c r="H106" s="130">
        <f t="shared" si="13"/>
        <v>47822</v>
      </c>
      <c r="I106" s="131">
        <f t="shared" si="8"/>
        <v>96</v>
      </c>
      <c r="J106" s="132">
        <f t="shared" si="9"/>
        <v>318910828.79276335</v>
      </c>
      <c r="K106" s="132">
        <f t="shared" si="12"/>
        <v>5107087.6966071893</v>
      </c>
      <c r="L106" s="132">
        <f t="shared" si="7"/>
        <v>2423722.2988250013</v>
      </c>
      <c r="M106" s="132">
        <f t="shared" si="10"/>
        <v>2683365.3977821879</v>
      </c>
      <c r="N106" s="128"/>
      <c r="O106" s="132">
        <f t="shared" si="11"/>
        <v>316227463.39498115</v>
      </c>
    </row>
    <row r="107" spans="8:15">
      <c r="H107" s="130">
        <f t="shared" si="13"/>
        <v>47853</v>
      </c>
      <c r="I107" s="131">
        <f t="shared" si="8"/>
        <v>97</v>
      </c>
      <c r="J107" s="132">
        <f t="shared" si="9"/>
        <v>316227463.39498115</v>
      </c>
      <c r="K107" s="132">
        <f t="shared" si="12"/>
        <v>5107087.6966071893</v>
      </c>
      <c r="L107" s="132">
        <f t="shared" si="7"/>
        <v>2403328.7218018565</v>
      </c>
      <c r="M107" s="132">
        <f t="shared" si="10"/>
        <v>2703758.9748053327</v>
      </c>
      <c r="N107" s="128"/>
      <c r="O107" s="132">
        <f t="shared" si="11"/>
        <v>313523704.42017579</v>
      </c>
    </row>
    <row r="108" spans="8:15">
      <c r="H108" s="130">
        <f t="shared" si="13"/>
        <v>47884</v>
      </c>
      <c r="I108" s="131">
        <f t="shared" si="8"/>
        <v>98</v>
      </c>
      <c r="J108" s="132">
        <f t="shared" si="9"/>
        <v>313523704.42017579</v>
      </c>
      <c r="K108" s="132">
        <f t="shared" si="12"/>
        <v>5107087.6966071893</v>
      </c>
      <c r="L108" s="132">
        <f t="shared" si="7"/>
        <v>2382780.1535933362</v>
      </c>
      <c r="M108" s="132">
        <f t="shared" si="10"/>
        <v>2724307.543013853</v>
      </c>
      <c r="N108" s="128"/>
      <c r="O108" s="132">
        <f t="shared" si="11"/>
        <v>310799396.87716192</v>
      </c>
    </row>
    <row r="109" spans="8:15">
      <c r="H109" s="130">
        <f t="shared" si="13"/>
        <v>47912</v>
      </c>
      <c r="I109" s="131">
        <f t="shared" si="8"/>
        <v>99</v>
      </c>
      <c r="J109" s="132">
        <f t="shared" si="9"/>
        <v>310799396.87716192</v>
      </c>
      <c r="K109" s="132">
        <f t="shared" si="12"/>
        <v>5107087.6966071893</v>
      </c>
      <c r="L109" s="132">
        <f t="shared" si="7"/>
        <v>2362075.4162664306</v>
      </c>
      <c r="M109" s="132">
        <f t="shared" si="10"/>
        <v>2745012.2803407586</v>
      </c>
      <c r="N109" s="128"/>
      <c r="O109" s="132">
        <f t="shared" si="11"/>
        <v>308054384.59682119</v>
      </c>
    </row>
    <row r="110" spans="8:15">
      <c r="H110" s="130">
        <f t="shared" si="13"/>
        <v>47943</v>
      </c>
      <c r="I110" s="131">
        <f t="shared" si="8"/>
        <v>100</v>
      </c>
      <c r="J110" s="132">
        <f t="shared" si="9"/>
        <v>308054384.59682119</v>
      </c>
      <c r="K110" s="132">
        <f t="shared" si="12"/>
        <v>5107087.6966071893</v>
      </c>
      <c r="L110" s="132">
        <f t="shared" si="7"/>
        <v>2341213.322935841</v>
      </c>
      <c r="M110" s="132">
        <f t="shared" si="10"/>
        <v>2765874.3736713482</v>
      </c>
      <c r="N110" s="128"/>
      <c r="O110" s="132">
        <f t="shared" si="11"/>
        <v>305288510.22314984</v>
      </c>
    </row>
    <row r="111" spans="8:15">
      <c r="H111" s="130">
        <f t="shared" si="13"/>
        <v>47973</v>
      </c>
      <c r="I111" s="131">
        <f t="shared" si="8"/>
        <v>101</v>
      </c>
      <c r="J111" s="132">
        <f t="shared" si="9"/>
        <v>305288510.22314984</v>
      </c>
      <c r="K111" s="132">
        <f t="shared" si="12"/>
        <v>5107087.6966071893</v>
      </c>
      <c r="L111" s="132">
        <f t="shared" si="7"/>
        <v>2320192.6776959389</v>
      </c>
      <c r="M111" s="132">
        <f t="shared" si="10"/>
        <v>2786895.0189112504</v>
      </c>
      <c r="N111" s="128"/>
      <c r="O111" s="132">
        <f t="shared" si="11"/>
        <v>302501615.20423859</v>
      </c>
    </row>
    <row r="112" spans="8:15">
      <c r="H112" s="130">
        <f t="shared" si="13"/>
        <v>48004</v>
      </c>
      <c r="I112" s="131">
        <f t="shared" si="8"/>
        <v>102</v>
      </c>
      <c r="J112" s="132">
        <f t="shared" si="9"/>
        <v>302501615.20423859</v>
      </c>
      <c r="K112" s="132">
        <f t="shared" si="12"/>
        <v>5107087.6966071893</v>
      </c>
      <c r="L112" s="132">
        <f t="shared" si="7"/>
        <v>2299012.2755522132</v>
      </c>
      <c r="M112" s="132">
        <f t="shared" si="10"/>
        <v>2808075.4210549761</v>
      </c>
      <c r="N112" s="128"/>
      <c r="O112" s="132">
        <f t="shared" si="11"/>
        <v>299693539.78318363</v>
      </c>
    </row>
    <row r="113" spans="8:15">
      <c r="H113" s="130">
        <f t="shared" si="13"/>
        <v>48034</v>
      </c>
      <c r="I113" s="131">
        <f t="shared" si="8"/>
        <v>103</v>
      </c>
      <c r="J113" s="132">
        <f t="shared" si="9"/>
        <v>299693539.78318363</v>
      </c>
      <c r="K113" s="132">
        <f t="shared" si="12"/>
        <v>5107087.6966071893</v>
      </c>
      <c r="L113" s="132">
        <f t="shared" si="7"/>
        <v>2277670.9023521957</v>
      </c>
      <c r="M113" s="132">
        <f t="shared" si="10"/>
        <v>2829416.7942549936</v>
      </c>
      <c r="N113" s="128"/>
      <c r="O113" s="132">
        <f t="shared" si="11"/>
        <v>296864122.98892862</v>
      </c>
    </row>
    <row r="114" spans="8:15">
      <c r="H114" s="130">
        <f t="shared" si="13"/>
        <v>48065</v>
      </c>
      <c r="I114" s="131">
        <f t="shared" si="8"/>
        <v>104</v>
      </c>
      <c r="J114" s="132">
        <f t="shared" si="9"/>
        <v>296864122.98892862</v>
      </c>
      <c r="K114" s="132">
        <f t="shared" si="12"/>
        <v>5107087.6966071893</v>
      </c>
      <c r="L114" s="132">
        <f t="shared" si="7"/>
        <v>2256167.3347158576</v>
      </c>
      <c r="M114" s="132">
        <f t="shared" si="10"/>
        <v>2850920.3618913316</v>
      </c>
      <c r="N114" s="128"/>
      <c r="O114" s="132">
        <f t="shared" si="11"/>
        <v>294013202.62703729</v>
      </c>
    </row>
    <row r="115" spans="8:15">
      <c r="H115" s="130">
        <f t="shared" si="13"/>
        <v>48096</v>
      </c>
      <c r="I115" s="131">
        <f t="shared" si="8"/>
        <v>105</v>
      </c>
      <c r="J115" s="132">
        <f t="shared" si="9"/>
        <v>294013202.62703729</v>
      </c>
      <c r="K115" s="132">
        <f t="shared" si="12"/>
        <v>5107087.6966071893</v>
      </c>
      <c r="L115" s="132">
        <f t="shared" si="7"/>
        <v>2234500.3399654832</v>
      </c>
      <c r="M115" s="132">
        <f t="shared" si="10"/>
        <v>2872587.3566417061</v>
      </c>
      <c r="N115" s="128"/>
      <c r="O115" s="132">
        <f t="shared" si="11"/>
        <v>291140615.27039558</v>
      </c>
    </row>
    <row r="116" spans="8:15">
      <c r="H116" s="130">
        <f t="shared" si="13"/>
        <v>48126</v>
      </c>
      <c r="I116" s="131">
        <f t="shared" si="8"/>
        <v>106</v>
      </c>
      <c r="J116" s="132">
        <f t="shared" si="9"/>
        <v>291140615.27039558</v>
      </c>
      <c r="K116" s="132">
        <f t="shared" si="12"/>
        <v>5107087.6966071893</v>
      </c>
      <c r="L116" s="132">
        <f t="shared" si="7"/>
        <v>2212668.6760550062</v>
      </c>
      <c r="M116" s="132">
        <f t="shared" si="10"/>
        <v>2894419.020552183</v>
      </c>
      <c r="N116" s="128"/>
      <c r="O116" s="132">
        <f t="shared" si="11"/>
        <v>288246196.24984342</v>
      </c>
    </row>
    <row r="117" spans="8:15">
      <c r="H117" s="130">
        <f t="shared" si="13"/>
        <v>48157</v>
      </c>
      <c r="I117" s="131">
        <f t="shared" si="8"/>
        <v>107</v>
      </c>
      <c r="J117" s="132">
        <f t="shared" si="9"/>
        <v>288246196.24984342</v>
      </c>
      <c r="K117" s="132">
        <f t="shared" si="12"/>
        <v>5107087.6966071893</v>
      </c>
      <c r="L117" s="132">
        <f t="shared" si="7"/>
        <v>2190671.0914988099</v>
      </c>
      <c r="M117" s="132">
        <f t="shared" si="10"/>
        <v>2916416.6051083794</v>
      </c>
      <c r="N117" s="128"/>
      <c r="O117" s="132">
        <f t="shared" si="11"/>
        <v>285329779.64473504</v>
      </c>
    </row>
    <row r="118" spans="8:15">
      <c r="H118" s="130">
        <f t="shared" si="13"/>
        <v>48187</v>
      </c>
      <c r="I118" s="131">
        <f t="shared" si="8"/>
        <v>108</v>
      </c>
      <c r="J118" s="132">
        <f t="shared" si="9"/>
        <v>285329779.64473504</v>
      </c>
      <c r="K118" s="132">
        <f t="shared" si="12"/>
        <v>5107087.6966071893</v>
      </c>
      <c r="L118" s="132">
        <f t="shared" si="7"/>
        <v>2168506.3252999862</v>
      </c>
      <c r="M118" s="132">
        <f t="shared" si="10"/>
        <v>2938581.3713072031</v>
      </c>
      <c r="N118" s="128"/>
      <c r="O118" s="132">
        <f t="shared" si="11"/>
        <v>282391198.27342784</v>
      </c>
    </row>
    <row r="119" spans="8:15">
      <c r="H119" s="130">
        <f t="shared" si="13"/>
        <v>48218</v>
      </c>
      <c r="I119" s="131">
        <f t="shared" si="8"/>
        <v>109</v>
      </c>
      <c r="J119" s="132">
        <f t="shared" si="9"/>
        <v>282391198.27342784</v>
      </c>
      <c r="K119" s="132">
        <f t="shared" si="12"/>
        <v>5107087.6966071893</v>
      </c>
      <c r="L119" s="132">
        <f t="shared" si="7"/>
        <v>2146173.1068780515</v>
      </c>
      <c r="M119" s="132">
        <f t="shared" si="10"/>
        <v>2960914.5897291377</v>
      </c>
      <c r="N119" s="128"/>
      <c r="O119" s="132">
        <f t="shared" si="11"/>
        <v>279430283.68369871</v>
      </c>
    </row>
    <row r="120" spans="8:15">
      <c r="H120" s="130">
        <f t="shared" si="13"/>
        <v>48249</v>
      </c>
      <c r="I120" s="131">
        <f t="shared" si="8"/>
        <v>110</v>
      </c>
      <c r="J120" s="132">
        <f t="shared" si="9"/>
        <v>279430283.68369871</v>
      </c>
      <c r="K120" s="132">
        <f t="shared" si="12"/>
        <v>5107087.6966071893</v>
      </c>
      <c r="L120" s="132">
        <f t="shared" si="7"/>
        <v>2123670.1559961103</v>
      </c>
      <c r="M120" s="132">
        <f t="shared" si="10"/>
        <v>2983417.540611079</v>
      </c>
      <c r="N120" s="128"/>
      <c r="O120" s="132">
        <f t="shared" si="11"/>
        <v>276446866.14308763</v>
      </c>
    </row>
    <row r="121" spans="8:15">
      <c r="H121" s="130">
        <f t="shared" si="13"/>
        <v>48278</v>
      </c>
      <c r="I121" s="131">
        <f t="shared" si="8"/>
        <v>111</v>
      </c>
      <c r="J121" s="132">
        <f t="shared" si="9"/>
        <v>276446866.14308763</v>
      </c>
      <c r="K121" s="132">
        <f t="shared" si="12"/>
        <v>5107087.6966071893</v>
      </c>
      <c r="L121" s="132">
        <f t="shared" si="7"/>
        <v>2100996.182687466</v>
      </c>
      <c r="M121" s="132">
        <f t="shared" si="10"/>
        <v>3006091.5139197232</v>
      </c>
      <c r="N121" s="128"/>
      <c r="O121" s="132">
        <f t="shared" si="11"/>
        <v>273440774.62916791</v>
      </c>
    </row>
    <row r="122" spans="8:15">
      <c r="H122" s="130">
        <f t="shared" si="13"/>
        <v>48309</v>
      </c>
      <c r="I122" s="131">
        <f t="shared" si="8"/>
        <v>112</v>
      </c>
      <c r="J122" s="132">
        <f t="shared" si="9"/>
        <v>273440774.62916791</v>
      </c>
      <c r="K122" s="132">
        <f t="shared" si="12"/>
        <v>5107087.6966071893</v>
      </c>
      <c r="L122" s="132">
        <f t="shared" si="7"/>
        <v>2078149.8871816762</v>
      </c>
      <c r="M122" s="132">
        <f t="shared" si="10"/>
        <v>3028937.8094255133</v>
      </c>
      <c r="N122" s="128"/>
      <c r="O122" s="132">
        <f t="shared" si="11"/>
        <v>270411836.81974238</v>
      </c>
    </row>
    <row r="123" spans="8:15">
      <c r="H123" s="130">
        <f t="shared" si="13"/>
        <v>48339</v>
      </c>
      <c r="I123" s="131">
        <f t="shared" si="8"/>
        <v>113</v>
      </c>
      <c r="J123" s="132">
        <f t="shared" si="9"/>
        <v>270411836.81974238</v>
      </c>
      <c r="K123" s="132">
        <f t="shared" si="12"/>
        <v>5107087.6966071893</v>
      </c>
      <c r="L123" s="132">
        <f t="shared" si="7"/>
        <v>2055129.9598300422</v>
      </c>
      <c r="M123" s="132">
        <f t="shared" si="10"/>
        <v>3051957.7367771473</v>
      </c>
      <c r="N123" s="128"/>
      <c r="O123" s="132">
        <f t="shared" si="11"/>
        <v>267359879.08296522</v>
      </c>
    </row>
    <row r="124" spans="8:15">
      <c r="H124" s="130">
        <f t="shared" si="13"/>
        <v>48370</v>
      </c>
      <c r="I124" s="131">
        <f t="shared" si="8"/>
        <v>114</v>
      </c>
      <c r="J124" s="132">
        <f t="shared" si="9"/>
        <v>267359879.08296522</v>
      </c>
      <c r="K124" s="132">
        <f t="shared" si="12"/>
        <v>5107087.6966071893</v>
      </c>
      <c r="L124" s="132">
        <f t="shared" si="7"/>
        <v>2031935.0810305357</v>
      </c>
      <c r="M124" s="132">
        <f t="shared" si="10"/>
        <v>3075152.6155766537</v>
      </c>
      <c r="N124" s="128"/>
      <c r="O124" s="132">
        <f t="shared" si="11"/>
        <v>264284726.46738857</v>
      </c>
    </row>
    <row r="125" spans="8:15">
      <c r="H125" s="130">
        <f t="shared" si="13"/>
        <v>48400</v>
      </c>
      <c r="I125" s="131">
        <f t="shared" si="8"/>
        <v>115</v>
      </c>
      <c r="J125" s="132">
        <f t="shared" si="9"/>
        <v>264284726.46738857</v>
      </c>
      <c r="K125" s="132">
        <f t="shared" si="12"/>
        <v>5107087.6966071893</v>
      </c>
      <c r="L125" s="132">
        <f t="shared" si="7"/>
        <v>2008563.9211521531</v>
      </c>
      <c r="M125" s="132">
        <f t="shared" si="10"/>
        <v>3098523.7754550362</v>
      </c>
      <c r="N125" s="128"/>
      <c r="O125" s="132">
        <f t="shared" si="11"/>
        <v>261186202.69193354</v>
      </c>
    </row>
    <row r="126" spans="8:15">
      <c r="H126" s="130">
        <f t="shared" si="13"/>
        <v>48431</v>
      </c>
      <c r="I126" s="131">
        <f t="shared" si="8"/>
        <v>116</v>
      </c>
      <c r="J126" s="132">
        <f t="shared" si="9"/>
        <v>261186202.69193354</v>
      </c>
      <c r="K126" s="132">
        <f t="shared" si="12"/>
        <v>5107087.6966071893</v>
      </c>
      <c r="L126" s="132">
        <f t="shared" si="7"/>
        <v>1985015.1404586949</v>
      </c>
      <c r="M126" s="132">
        <f t="shared" si="10"/>
        <v>3122072.5561484946</v>
      </c>
      <c r="N126" s="128"/>
      <c r="O126" s="132">
        <f t="shared" si="11"/>
        <v>258064130.13578504</v>
      </c>
    </row>
    <row r="127" spans="8:15">
      <c r="H127" s="130">
        <f t="shared" si="13"/>
        <v>48462</v>
      </c>
      <c r="I127" s="131">
        <f t="shared" si="8"/>
        <v>117</v>
      </c>
      <c r="J127" s="132">
        <f t="shared" si="9"/>
        <v>258064130.13578504</v>
      </c>
      <c r="K127" s="132">
        <f t="shared" si="12"/>
        <v>5107087.6966071893</v>
      </c>
      <c r="L127" s="132">
        <f t="shared" si="7"/>
        <v>1961287.3890319662</v>
      </c>
      <c r="M127" s="132">
        <f t="shared" si="10"/>
        <v>3145800.307575223</v>
      </c>
      <c r="N127" s="128"/>
      <c r="O127" s="132">
        <f t="shared" si="11"/>
        <v>254918329.82820982</v>
      </c>
    </row>
    <row r="128" spans="8:15">
      <c r="H128" s="130">
        <f t="shared" si="13"/>
        <v>48492</v>
      </c>
      <c r="I128" s="131">
        <f t="shared" si="8"/>
        <v>118</v>
      </c>
      <c r="J128" s="132">
        <f t="shared" si="9"/>
        <v>254918329.82820982</v>
      </c>
      <c r="K128" s="132">
        <f t="shared" si="12"/>
        <v>5107087.6966071893</v>
      </c>
      <c r="L128" s="132">
        <f t="shared" si="7"/>
        <v>1937379.3066943947</v>
      </c>
      <c r="M128" s="132">
        <f t="shared" si="10"/>
        <v>3169708.3899127943</v>
      </c>
      <c r="N128" s="128"/>
      <c r="O128" s="132">
        <f t="shared" si="11"/>
        <v>251748621.43829703</v>
      </c>
    </row>
    <row r="129" spans="8:15">
      <c r="H129" s="130">
        <f t="shared" si="13"/>
        <v>48523</v>
      </c>
      <c r="I129" s="131">
        <f t="shared" si="8"/>
        <v>119</v>
      </c>
      <c r="J129" s="132">
        <f t="shared" si="9"/>
        <v>251748621.43829703</v>
      </c>
      <c r="K129" s="132">
        <f t="shared" si="12"/>
        <v>5107087.6966071893</v>
      </c>
      <c r="L129" s="132">
        <f t="shared" si="7"/>
        <v>1913289.5229310575</v>
      </c>
      <c r="M129" s="132">
        <f t="shared" si="10"/>
        <v>3193798.1736761318</v>
      </c>
      <c r="N129" s="128"/>
      <c r="O129" s="132">
        <f t="shared" si="11"/>
        <v>248554823.2646209</v>
      </c>
    </row>
    <row r="130" spans="8:15">
      <c r="H130" s="130">
        <f t="shared" si="13"/>
        <v>48553</v>
      </c>
      <c r="I130" s="131">
        <f t="shared" si="8"/>
        <v>120</v>
      </c>
      <c r="J130" s="132">
        <f t="shared" si="9"/>
        <v>248554823.2646209</v>
      </c>
      <c r="K130" s="132">
        <f t="shared" si="12"/>
        <v>5107087.6966071893</v>
      </c>
      <c r="L130" s="132">
        <f t="shared" si="7"/>
        <v>1889016.6568111188</v>
      </c>
      <c r="M130" s="132">
        <f t="shared" si="10"/>
        <v>3218071.0397960702</v>
      </c>
      <c r="N130" s="128"/>
      <c r="O130" s="132">
        <f t="shared" si="11"/>
        <v>245336752.22482482</v>
      </c>
    </row>
    <row r="131" spans="8:15">
      <c r="H131" s="130">
        <f t="shared" si="13"/>
        <v>48584</v>
      </c>
      <c r="I131" s="131">
        <f t="shared" si="8"/>
        <v>121</v>
      </c>
      <c r="J131" s="132">
        <f t="shared" si="9"/>
        <v>245336752.22482482</v>
      </c>
      <c r="K131" s="132">
        <f t="shared" si="12"/>
        <v>5107087.6966071893</v>
      </c>
      <c r="L131" s="132">
        <f t="shared" si="7"/>
        <v>1864559.3169086685</v>
      </c>
      <c r="M131" s="132">
        <f t="shared" si="10"/>
        <v>3242528.3796985205</v>
      </c>
      <c r="N131" s="128"/>
      <c r="O131" s="132">
        <f t="shared" si="11"/>
        <v>242094223.8451263</v>
      </c>
    </row>
    <row r="132" spans="8:15">
      <c r="H132" s="130">
        <f t="shared" si="13"/>
        <v>48615</v>
      </c>
      <c r="I132" s="131">
        <f t="shared" si="8"/>
        <v>122</v>
      </c>
      <c r="J132" s="132">
        <f t="shared" si="9"/>
        <v>242094223.8451263</v>
      </c>
      <c r="K132" s="132">
        <f t="shared" si="12"/>
        <v>5107087.6966071893</v>
      </c>
      <c r="L132" s="132">
        <f t="shared" si="7"/>
        <v>1839916.1012229598</v>
      </c>
      <c r="M132" s="132">
        <f t="shared" si="10"/>
        <v>3267171.5953842294</v>
      </c>
      <c r="N132" s="128"/>
      <c r="O132" s="132">
        <f t="shared" si="11"/>
        <v>238827052.24974206</v>
      </c>
    </row>
    <row r="133" spans="8:15">
      <c r="H133" s="130">
        <f t="shared" si="13"/>
        <v>48643</v>
      </c>
      <c r="I133" s="131">
        <f t="shared" si="8"/>
        <v>123</v>
      </c>
      <c r="J133" s="132">
        <f t="shared" si="9"/>
        <v>238827052.24974206</v>
      </c>
      <c r="K133" s="132">
        <f t="shared" si="12"/>
        <v>5107087.6966071893</v>
      </c>
      <c r="L133" s="132">
        <f t="shared" si="7"/>
        <v>1815085.5970980397</v>
      </c>
      <c r="M133" s="132">
        <f t="shared" si="10"/>
        <v>3292002.0995091498</v>
      </c>
      <c r="N133" s="128"/>
      <c r="O133" s="132">
        <f t="shared" si="11"/>
        <v>235535050.15023291</v>
      </c>
    </row>
    <row r="134" spans="8:15">
      <c r="H134" s="130">
        <f t="shared" si="13"/>
        <v>48674</v>
      </c>
      <c r="I134" s="131">
        <f t="shared" si="8"/>
        <v>124</v>
      </c>
      <c r="J134" s="132">
        <f t="shared" si="9"/>
        <v>235535050.15023291</v>
      </c>
      <c r="K134" s="132">
        <f t="shared" si="12"/>
        <v>5107087.6966071893</v>
      </c>
      <c r="L134" s="132">
        <f t="shared" si="7"/>
        <v>1790066.3811417702</v>
      </c>
      <c r="M134" s="132">
        <f t="shared" si="10"/>
        <v>3317021.3154654191</v>
      </c>
      <c r="N134" s="128"/>
      <c r="O134" s="132">
        <f t="shared" si="11"/>
        <v>232218028.83476749</v>
      </c>
    </row>
    <row r="135" spans="8:15">
      <c r="H135" s="130">
        <f t="shared" si="13"/>
        <v>48704</v>
      </c>
      <c r="I135" s="131">
        <f t="shared" si="8"/>
        <v>125</v>
      </c>
      <c r="J135" s="132">
        <f t="shared" si="9"/>
        <v>232218028.83476749</v>
      </c>
      <c r="K135" s="132">
        <f t="shared" si="12"/>
        <v>5107087.6966071893</v>
      </c>
      <c r="L135" s="132">
        <f t="shared" si="7"/>
        <v>1764857.0191442329</v>
      </c>
      <c r="M135" s="132">
        <f t="shared" si="10"/>
        <v>3342230.6774629564</v>
      </c>
      <c r="N135" s="128"/>
      <c r="O135" s="132">
        <f t="shared" si="11"/>
        <v>228875798.15730453</v>
      </c>
    </row>
    <row r="136" spans="8:15">
      <c r="H136" s="130">
        <f t="shared" si="13"/>
        <v>48735</v>
      </c>
      <c r="I136" s="131">
        <f t="shared" si="8"/>
        <v>126</v>
      </c>
      <c r="J136" s="132">
        <f t="shared" si="9"/>
        <v>228875798.15730453</v>
      </c>
      <c r="K136" s="132">
        <f t="shared" si="12"/>
        <v>5107087.6966071893</v>
      </c>
      <c r="L136" s="132">
        <f t="shared" si="7"/>
        <v>1739456.0659955144</v>
      </c>
      <c r="M136" s="132">
        <f t="shared" si="10"/>
        <v>3367631.6306116749</v>
      </c>
      <c r="N136" s="128"/>
      <c r="O136" s="132">
        <f t="shared" si="11"/>
        <v>225508166.52669284</v>
      </c>
    </row>
    <row r="137" spans="8:15">
      <c r="H137" s="130">
        <f t="shared" si="13"/>
        <v>48765</v>
      </c>
      <c r="I137" s="131">
        <f t="shared" si="8"/>
        <v>127</v>
      </c>
      <c r="J137" s="132">
        <f t="shared" si="9"/>
        <v>225508166.52669284</v>
      </c>
      <c r="K137" s="132">
        <f t="shared" si="12"/>
        <v>5107087.6966071893</v>
      </c>
      <c r="L137" s="132">
        <f t="shared" si="7"/>
        <v>1713862.0656028655</v>
      </c>
      <c r="M137" s="132">
        <f t="shared" si="10"/>
        <v>3393225.6310043237</v>
      </c>
      <c r="N137" s="128"/>
      <c r="O137" s="132">
        <f t="shared" si="11"/>
        <v>222114940.8956885</v>
      </c>
    </row>
    <row r="138" spans="8:15">
      <c r="H138" s="130">
        <f t="shared" si="13"/>
        <v>48796</v>
      </c>
      <c r="I138" s="131">
        <f t="shared" si="8"/>
        <v>128</v>
      </c>
      <c r="J138" s="132">
        <f t="shared" si="9"/>
        <v>222114940.8956885</v>
      </c>
      <c r="K138" s="132">
        <f t="shared" si="12"/>
        <v>5107087.6966071893</v>
      </c>
      <c r="L138" s="132">
        <f t="shared" si="7"/>
        <v>1688073.5508072327</v>
      </c>
      <c r="M138" s="132">
        <f t="shared" si="10"/>
        <v>3419014.1457999563</v>
      </c>
      <c r="N138" s="128"/>
      <c r="O138" s="132">
        <f t="shared" si="11"/>
        <v>218695926.74988854</v>
      </c>
    </row>
    <row r="139" spans="8:15">
      <c r="H139" s="130">
        <f t="shared" si="13"/>
        <v>48827</v>
      </c>
      <c r="I139" s="131">
        <f t="shared" si="8"/>
        <v>129</v>
      </c>
      <c r="J139" s="132">
        <f t="shared" si="9"/>
        <v>218695926.74988854</v>
      </c>
      <c r="K139" s="132">
        <f t="shared" si="12"/>
        <v>5107087.6966071893</v>
      </c>
      <c r="L139" s="132">
        <f t="shared" ref="L139:L202" si="14">IF(I139="","",J139*$D$12)</f>
        <v>1662089.043299153</v>
      </c>
      <c r="M139" s="132">
        <f t="shared" si="10"/>
        <v>3444998.6533080363</v>
      </c>
      <c r="N139" s="128"/>
      <c r="O139" s="132">
        <f t="shared" si="11"/>
        <v>215250928.09658051</v>
      </c>
    </row>
    <row r="140" spans="8:15">
      <c r="H140" s="130">
        <f t="shared" si="13"/>
        <v>48857</v>
      </c>
      <c r="I140" s="131">
        <f t="shared" ref="I140:I203" si="15">IF(OR(I139&gt;=$D$11,O139=0),"",I139+1)</f>
        <v>130</v>
      </c>
      <c r="J140" s="132">
        <f t="shared" ref="J140:J203" si="16">IF(I140="","",O139)</f>
        <v>215250928.09658051</v>
      </c>
      <c r="K140" s="132">
        <f t="shared" si="12"/>
        <v>5107087.6966071893</v>
      </c>
      <c r="L140" s="132">
        <f t="shared" si="14"/>
        <v>1635907.0535340118</v>
      </c>
      <c r="M140" s="132">
        <f t="shared" ref="M140:M203" si="17">IF(I140="","",+K140-L140+N140)</f>
        <v>3471180.6430731774</v>
      </c>
      <c r="N140" s="128"/>
      <c r="O140" s="132">
        <f t="shared" ref="O140:O166" si="18">IFERROR(IF(+J140-M140&lt;1,0,J140-M140),"")</f>
        <v>211779747.45350733</v>
      </c>
    </row>
    <row r="141" spans="8:15">
      <c r="H141" s="130">
        <f t="shared" si="13"/>
        <v>48888</v>
      </c>
      <c r="I141" s="131">
        <f t="shared" si="15"/>
        <v>131</v>
      </c>
      <c r="J141" s="132">
        <f t="shared" si="16"/>
        <v>211779747.45350733</v>
      </c>
      <c r="K141" s="132">
        <f t="shared" ref="K141:K204" si="19">IF(I141="","",IF($D$13&gt;O140,O140,$D$13))</f>
        <v>5107087.6966071893</v>
      </c>
      <c r="L141" s="132">
        <f t="shared" si="14"/>
        <v>1609526.0806466558</v>
      </c>
      <c r="M141" s="132">
        <f t="shared" si="17"/>
        <v>3497561.6159605337</v>
      </c>
      <c r="N141" s="128"/>
      <c r="O141" s="132">
        <f t="shared" si="18"/>
        <v>208282185.8375468</v>
      </c>
    </row>
    <row r="142" spans="8:15">
      <c r="H142" s="130">
        <f t="shared" ref="H142:H205" si="20">IF(I142="","",DATE(YEAR(H141),MONTH(H141)+1,DAY(H141)))</f>
        <v>48918</v>
      </c>
      <c r="I142" s="131">
        <f t="shared" si="15"/>
        <v>132</v>
      </c>
      <c r="J142" s="132">
        <f t="shared" si="16"/>
        <v>208282185.8375468</v>
      </c>
      <c r="K142" s="132">
        <f t="shared" si="19"/>
        <v>5107087.6966071893</v>
      </c>
      <c r="L142" s="132">
        <f t="shared" si="14"/>
        <v>1582944.6123653557</v>
      </c>
      <c r="M142" s="132">
        <f t="shared" si="17"/>
        <v>3524143.0842418335</v>
      </c>
      <c r="N142" s="128"/>
      <c r="O142" s="132">
        <f t="shared" si="18"/>
        <v>204758042.75330496</v>
      </c>
    </row>
    <row r="143" spans="8:15">
      <c r="H143" s="130">
        <f t="shared" si="20"/>
        <v>48949</v>
      </c>
      <c r="I143" s="131">
        <f t="shared" si="15"/>
        <v>133</v>
      </c>
      <c r="J143" s="132">
        <f t="shared" si="16"/>
        <v>204758042.75330496</v>
      </c>
      <c r="K143" s="132">
        <f t="shared" si="19"/>
        <v>5107087.6966071893</v>
      </c>
      <c r="L143" s="132">
        <f t="shared" si="14"/>
        <v>1556161.1249251177</v>
      </c>
      <c r="M143" s="132">
        <f t="shared" si="17"/>
        <v>3550926.5716820713</v>
      </c>
      <c r="N143" s="128"/>
      <c r="O143" s="132">
        <f t="shared" si="18"/>
        <v>201207116.18162289</v>
      </c>
    </row>
    <row r="144" spans="8:15">
      <c r="H144" s="130">
        <f t="shared" si="20"/>
        <v>48980</v>
      </c>
      <c r="I144" s="131">
        <f t="shared" si="15"/>
        <v>134</v>
      </c>
      <c r="J144" s="132">
        <f t="shared" si="16"/>
        <v>201207116.18162289</v>
      </c>
      <c r="K144" s="132">
        <f t="shared" si="19"/>
        <v>5107087.6966071893</v>
      </c>
      <c r="L144" s="132">
        <f t="shared" si="14"/>
        <v>1529174.0829803341</v>
      </c>
      <c r="M144" s="132">
        <f t="shared" si="17"/>
        <v>3577913.6136268554</v>
      </c>
      <c r="N144" s="128"/>
      <c r="O144" s="132">
        <f t="shared" si="18"/>
        <v>197629202.56799603</v>
      </c>
    </row>
    <row r="145" spans="8:15">
      <c r="H145" s="130">
        <f t="shared" si="20"/>
        <v>49008</v>
      </c>
      <c r="I145" s="131">
        <f t="shared" si="15"/>
        <v>135</v>
      </c>
      <c r="J145" s="132">
        <f t="shared" si="16"/>
        <v>197629202.56799603</v>
      </c>
      <c r="K145" s="132">
        <f t="shared" si="19"/>
        <v>5107087.6966071893</v>
      </c>
      <c r="L145" s="132">
        <f t="shared" si="14"/>
        <v>1501981.9395167697</v>
      </c>
      <c r="M145" s="132">
        <f t="shared" si="17"/>
        <v>3605105.7570904195</v>
      </c>
      <c r="N145" s="128"/>
      <c r="O145" s="132">
        <f t="shared" si="18"/>
        <v>194024096.81090561</v>
      </c>
    </row>
    <row r="146" spans="8:15">
      <c r="H146" s="130">
        <f t="shared" si="20"/>
        <v>49039</v>
      </c>
      <c r="I146" s="131">
        <f t="shared" si="15"/>
        <v>136</v>
      </c>
      <c r="J146" s="132">
        <f t="shared" si="16"/>
        <v>194024096.81090561</v>
      </c>
      <c r="K146" s="132">
        <f t="shared" si="19"/>
        <v>5107087.6966071893</v>
      </c>
      <c r="L146" s="132">
        <f t="shared" si="14"/>
        <v>1474583.1357628827</v>
      </c>
      <c r="M146" s="132">
        <f t="shared" si="17"/>
        <v>3632504.5608443068</v>
      </c>
      <c r="N146" s="128"/>
      <c r="O146" s="132">
        <f t="shared" si="18"/>
        <v>190391592.2500613</v>
      </c>
    </row>
    <row r="147" spans="8:15">
      <c r="H147" s="130">
        <f t="shared" si="20"/>
        <v>49069</v>
      </c>
      <c r="I147" s="131">
        <f t="shared" si="15"/>
        <v>137</v>
      </c>
      <c r="J147" s="132">
        <f t="shared" si="16"/>
        <v>190391592.2500613</v>
      </c>
      <c r="K147" s="132">
        <f t="shared" si="19"/>
        <v>5107087.6966071893</v>
      </c>
      <c r="L147" s="132">
        <f t="shared" si="14"/>
        <v>1446976.101100466</v>
      </c>
      <c r="M147" s="132">
        <f t="shared" si="17"/>
        <v>3660111.595506723</v>
      </c>
      <c r="N147" s="128"/>
      <c r="O147" s="132">
        <f t="shared" si="18"/>
        <v>186731480.65455458</v>
      </c>
    </row>
    <row r="148" spans="8:15">
      <c r="H148" s="130">
        <f t="shared" si="20"/>
        <v>49100</v>
      </c>
      <c r="I148" s="131">
        <f t="shared" si="15"/>
        <v>138</v>
      </c>
      <c r="J148" s="132">
        <f t="shared" si="16"/>
        <v>186731480.65455458</v>
      </c>
      <c r="K148" s="132">
        <f t="shared" si="19"/>
        <v>5107087.6966071893</v>
      </c>
      <c r="L148" s="132">
        <f t="shared" si="14"/>
        <v>1419159.2529746147</v>
      </c>
      <c r="M148" s="132">
        <f t="shared" si="17"/>
        <v>3687928.4436325748</v>
      </c>
      <c r="N148" s="128"/>
      <c r="O148" s="132">
        <f t="shared" si="18"/>
        <v>183043552.210922</v>
      </c>
    </row>
    <row r="149" spans="8:15">
      <c r="H149" s="130">
        <f t="shared" si="20"/>
        <v>49130</v>
      </c>
      <c r="I149" s="131">
        <f t="shared" si="15"/>
        <v>139</v>
      </c>
      <c r="J149" s="132">
        <f t="shared" si="16"/>
        <v>183043552.210922</v>
      </c>
      <c r="K149" s="132">
        <f t="shared" si="19"/>
        <v>5107087.6966071893</v>
      </c>
      <c r="L149" s="132">
        <f t="shared" si="14"/>
        <v>1391130.9968030073</v>
      </c>
      <c r="M149" s="132">
        <f t="shared" si="17"/>
        <v>3715956.6998041822</v>
      </c>
      <c r="N149" s="128"/>
      <c r="O149" s="132">
        <f t="shared" si="18"/>
        <v>179327595.51111782</v>
      </c>
    </row>
    <row r="150" spans="8:15">
      <c r="H150" s="130">
        <f t="shared" si="20"/>
        <v>49161</v>
      </c>
      <c r="I150" s="131">
        <f t="shared" si="15"/>
        <v>140</v>
      </c>
      <c r="J150" s="132">
        <f t="shared" si="16"/>
        <v>179327595.51111782</v>
      </c>
      <c r="K150" s="132">
        <f t="shared" si="19"/>
        <v>5107087.6966071893</v>
      </c>
      <c r="L150" s="132">
        <f t="shared" si="14"/>
        <v>1362889.7258844953</v>
      </c>
      <c r="M150" s="132">
        <f t="shared" si="17"/>
        <v>3744197.9707226939</v>
      </c>
      <c r="N150" s="128"/>
      <c r="O150" s="132">
        <f t="shared" si="18"/>
        <v>175583397.54039511</v>
      </c>
    </row>
    <row r="151" spans="8:15">
      <c r="H151" s="130">
        <f t="shared" si="20"/>
        <v>49192</v>
      </c>
      <c r="I151" s="131">
        <f t="shared" si="15"/>
        <v>141</v>
      </c>
      <c r="J151" s="132">
        <f t="shared" si="16"/>
        <v>175583397.54039511</v>
      </c>
      <c r="K151" s="132">
        <f t="shared" si="19"/>
        <v>5107087.6966071893</v>
      </c>
      <c r="L151" s="132">
        <f t="shared" si="14"/>
        <v>1334433.8213070028</v>
      </c>
      <c r="M151" s="132">
        <f t="shared" si="17"/>
        <v>3772653.8753001867</v>
      </c>
      <c r="N151" s="128"/>
      <c r="O151" s="132">
        <f t="shared" si="18"/>
        <v>171810743.66509491</v>
      </c>
    </row>
    <row r="152" spans="8:15">
      <c r="H152" s="130">
        <f t="shared" si="20"/>
        <v>49222</v>
      </c>
      <c r="I152" s="131">
        <f t="shared" si="15"/>
        <v>142</v>
      </c>
      <c r="J152" s="132">
        <f t="shared" si="16"/>
        <v>171810743.66509491</v>
      </c>
      <c r="K152" s="132">
        <f t="shared" si="19"/>
        <v>5107087.6966071893</v>
      </c>
      <c r="L152" s="132">
        <f t="shared" si="14"/>
        <v>1305761.6518547214</v>
      </c>
      <c r="M152" s="132">
        <f t="shared" si="17"/>
        <v>3801326.0447524679</v>
      </c>
      <c r="N152" s="128"/>
      <c r="O152" s="132">
        <f t="shared" si="18"/>
        <v>168009417.62034243</v>
      </c>
    </row>
    <row r="153" spans="8:15">
      <c r="H153" s="130">
        <f t="shared" si="20"/>
        <v>49253</v>
      </c>
      <c r="I153" s="131">
        <f t="shared" si="15"/>
        <v>143</v>
      </c>
      <c r="J153" s="132">
        <f t="shared" si="16"/>
        <v>168009417.62034243</v>
      </c>
      <c r="K153" s="132">
        <f t="shared" si="19"/>
        <v>5107087.6966071893</v>
      </c>
      <c r="L153" s="132">
        <f t="shared" si="14"/>
        <v>1276871.5739146024</v>
      </c>
      <c r="M153" s="132">
        <f t="shared" si="17"/>
        <v>3830216.1226925869</v>
      </c>
      <c r="N153" s="128"/>
      <c r="O153" s="132">
        <f t="shared" si="18"/>
        <v>164179201.49764985</v>
      </c>
    </row>
    <row r="154" spans="8:15">
      <c r="H154" s="130">
        <f t="shared" si="20"/>
        <v>49283</v>
      </c>
      <c r="I154" s="131">
        <f t="shared" si="15"/>
        <v>144</v>
      </c>
      <c r="J154" s="132">
        <f t="shared" si="16"/>
        <v>164179201.49764985</v>
      </c>
      <c r="K154" s="132">
        <f t="shared" si="19"/>
        <v>5107087.6966071893</v>
      </c>
      <c r="L154" s="132">
        <f t="shared" si="14"/>
        <v>1247761.9313821387</v>
      </c>
      <c r="M154" s="132">
        <f t="shared" si="17"/>
        <v>3859325.7652250505</v>
      </c>
      <c r="N154" s="128"/>
      <c r="O154" s="132">
        <f t="shared" si="18"/>
        <v>160319875.7324248</v>
      </c>
    </row>
    <row r="155" spans="8:15">
      <c r="H155" s="130">
        <f t="shared" si="20"/>
        <v>49314</v>
      </c>
      <c r="I155" s="131">
        <f t="shared" si="15"/>
        <v>145</v>
      </c>
      <c r="J155" s="132">
        <f t="shared" si="16"/>
        <v>160319875.7324248</v>
      </c>
      <c r="K155" s="132">
        <f t="shared" si="19"/>
        <v>5107087.6966071893</v>
      </c>
      <c r="L155" s="132">
        <f t="shared" si="14"/>
        <v>1218431.0555664285</v>
      </c>
      <c r="M155" s="132">
        <f t="shared" si="17"/>
        <v>3888656.641040761</v>
      </c>
      <c r="N155" s="128"/>
      <c r="O155" s="132">
        <f t="shared" si="18"/>
        <v>156431219.09138402</v>
      </c>
    </row>
    <row r="156" spans="8:15">
      <c r="H156" s="130">
        <f t="shared" si="20"/>
        <v>49345</v>
      </c>
      <c r="I156" s="131">
        <f t="shared" si="15"/>
        <v>146</v>
      </c>
      <c r="J156" s="132">
        <f t="shared" si="16"/>
        <v>156431219.09138402</v>
      </c>
      <c r="K156" s="132">
        <f t="shared" si="19"/>
        <v>5107087.6966071893</v>
      </c>
      <c r="L156" s="132">
        <f t="shared" si="14"/>
        <v>1188877.2650945187</v>
      </c>
      <c r="M156" s="132">
        <f t="shared" si="17"/>
        <v>3918210.4315126706</v>
      </c>
      <c r="N156" s="128"/>
      <c r="O156" s="132">
        <f t="shared" si="18"/>
        <v>152513008.65987134</v>
      </c>
    </row>
    <row r="157" spans="8:15">
      <c r="H157" s="130">
        <f t="shared" si="20"/>
        <v>49373</v>
      </c>
      <c r="I157" s="131">
        <f t="shared" si="15"/>
        <v>147</v>
      </c>
      <c r="J157" s="132">
        <f t="shared" si="16"/>
        <v>152513008.65987134</v>
      </c>
      <c r="K157" s="132">
        <f t="shared" si="19"/>
        <v>5107087.6966071893</v>
      </c>
      <c r="L157" s="132">
        <f t="shared" si="14"/>
        <v>1159098.8658150223</v>
      </c>
      <c r="M157" s="132">
        <f t="shared" si="17"/>
        <v>3947988.8307921672</v>
      </c>
      <c r="N157" s="128"/>
      <c r="O157" s="132">
        <f t="shared" si="18"/>
        <v>148565019.82907918</v>
      </c>
    </row>
    <row r="158" spans="8:15">
      <c r="H158" s="130">
        <f t="shared" si="20"/>
        <v>49404</v>
      </c>
      <c r="I158" s="131">
        <f t="shared" si="15"/>
        <v>148</v>
      </c>
      <c r="J158" s="132">
        <f t="shared" si="16"/>
        <v>148565019.82907918</v>
      </c>
      <c r="K158" s="132">
        <f t="shared" si="19"/>
        <v>5107087.6966071893</v>
      </c>
      <c r="L158" s="132">
        <f t="shared" si="14"/>
        <v>1129094.1507010018</v>
      </c>
      <c r="M158" s="132">
        <f t="shared" si="17"/>
        <v>3977993.5459061875</v>
      </c>
      <c r="N158" s="128"/>
      <c r="O158" s="132">
        <f t="shared" si="18"/>
        <v>144587026.28317299</v>
      </c>
    </row>
    <row r="159" spans="8:15">
      <c r="H159" s="130">
        <f t="shared" si="20"/>
        <v>49434</v>
      </c>
      <c r="I159" s="131">
        <f t="shared" si="15"/>
        <v>149</v>
      </c>
      <c r="J159" s="132">
        <f t="shared" si="16"/>
        <v>144587026.28317299</v>
      </c>
      <c r="K159" s="132">
        <f t="shared" si="19"/>
        <v>5107087.6966071893</v>
      </c>
      <c r="L159" s="132">
        <f t="shared" si="14"/>
        <v>1098861.3997521147</v>
      </c>
      <c r="M159" s="132">
        <f t="shared" si="17"/>
        <v>4008226.2968550744</v>
      </c>
      <c r="N159" s="128"/>
      <c r="O159" s="132">
        <f t="shared" si="18"/>
        <v>140578799.98631793</v>
      </c>
    </row>
    <row r="160" spans="8:15">
      <c r="H160" s="130">
        <f t="shared" si="20"/>
        <v>49465</v>
      </c>
      <c r="I160" s="131">
        <f t="shared" si="15"/>
        <v>150</v>
      </c>
      <c r="J160" s="132">
        <f t="shared" si="16"/>
        <v>140578799.98631793</v>
      </c>
      <c r="K160" s="132">
        <f t="shared" si="19"/>
        <v>5107087.6966071893</v>
      </c>
      <c r="L160" s="132">
        <f t="shared" si="14"/>
        <v>1068398.8798960163</v>
      </c>
      <c r="M160" s="132">
        <f t="shared" si="17"/>
        <v>4038688.8167111729</v>
      </c>
      <c r="N160" s="128"/>
      <c r="O160" s="132">
        <f t="shared" si="18"/>
        <v>136540111.16960675</v>
      </c>
    </row>
    <row r="161" spans="8:15">
      <c r="H161" s="130">
        <f t="shared" si="20"/>
        <v>49495</v>
      </c>
      <c r="I161" s="131">
        <f t="shared" si="15"/>
        <v>151</v>
      </c>
      <c r="J161" s="132">
        <f t="shared" si="16"/>
        <v>136540111.16960675</v>
      </c>
      <c r="K161" s="132">
        <f t="shared" si="19"/>
        <v>5107087.6966071893</v>
      </c>
      <c r="L161" s="132">
        <f t="shared" si="14"/>
        <v>1037704.8448890112</v>
      </c>
      <c r="M161" s="132">
        <f t="shared" si="17"/>
        <v>4069382.851718178</v>
      </c>
      <c r="N161" s="128"/>
      <c r="O161" s="132">
        <f t="shared" si="18"/>
        <v>132470728.31788857</v>
      </c>
    </row>
    <row r="162" spans="8:15">
      <c r="H162" s="130">
        <f t="shared" si="20"/>
        <v>49526</v>
      </c>
      <c r="I162" s="131">
        <f t="shared" si="15"/>
        <v>152</v>
      </c>
      <c r="J162" s="132">
        <f t="shared" si="16"/>
        <v>132470728.31788857</v>
      </c>
      <c r="K162" s="132">
        <f t="shared" si="19"/>
        <v>5107087.6966071893</v>
      </c>
      <c r="L162" s="132">
        <f t="shared" si="14"/>
        <v>1006777.5352159531</v>
      </c>
      <c r="M162" s="132">
        <f t="shared" si="17"/>
        <v>4100310.1613912359</v>
      </c>
      <c r="N162" s="128"/>
      <c r="O162" s="132">
        <f t="shared" si="18"/>
        <v>128370418.15649733</v>
      </c>
    </row>
    <row r="163" spans="8:15">
      <c r="H163" s="130">
        <f t="shared" si="20"/>
        <v>49557</v>
      </c>
      <c r="I163" s="131">
        <f t="shared" si="15"/>
        <v>153</v>
      </c>
      <c r="J163" s="132">
        <f t="shared" si="16"/>
        <v>128370418.15649733</v>
      </c>
      <c r="K163" s="132">
        <f t="shared" si="19"/>
        <v>5107087.6966071893</v>
      </c>
      <c r="L163" s="132">
        <f t="shared" si="14"/>
        <v>975615.17798937974</v>
      </c>
      <c r="M163" s="132">
        <f t="shared" si="17"/>
        <v>4131472.5186178098</v>
      </c>
      <c r="N163" s="128"/>
      <c r="O163" s="132">
        <f t="shared" si="18"/>
        <v>124238945.63787952</v>
      </c>
    </row>
    <row r="164" spans="8:15">
      <c r="H164" s="130">
        <f t="shared" si="20"/>
        <v>49587</v>
      </c>
      <c r="I164" s="131">
        <f t="shared" si="15"/>
        <v>154</v>
      </c>
      <c r="J164" s="132">
        <f t="shared" si="16"/>
        <v>124238945.63787952</v>
      </c>
      <c r="K164" s="132">
        <f t="shared" si="19"/>
        <v>5107087.6966071893</v>
      </c>
      <c r="L164" s="132">
        <f t="shared" si="14"/>
        <v>944215.98684788437</v>
      </c>
      <c r="M164" s="132">
        <f t="shared" si="17"/>
        <v>4162871.7097593048</v>
      </c>
      <c r="N164" s="128"/>
      <c r="O164" s="132">
        <f t="shared" si="18"/>
        <v>120076073.92812021</v>
      </c>
    </row>
    <row r="165" spans="8:15">
      <c r="H165" s="130">
        <f t="shared" si="20"/>
        <v>49618</v>
      </c>
      <c r="I165" s="131">
        <f t="shared" si="15"/>
        <v>155</v>
      </c>
      <c r="J165" s="132">
        <f t="shared" si="16"/>
        <v>120076073.92812021</v>
      </c>
      <c r="K165" s="132">
        <f t="shared" si="19"/>
        <v>5107087.6966071893</v>
      </c>
      <c r="L165" s="132">
        <f t="shared" si="14"/>
        <v>912578.16185371357</v>
      </c>
      <c r="M165" s="132">
        <f t="shared" si="17"/>
        <v>4194509.5347534753</v>
      </c>
      <c r="N165" s="128"/>
      <c r="O165" s="132">
        <f t="shared" si="18"/>
        <v>115881564.39336674</v>
      </c>
    </row>
    <row r="166" spans="8:15">
      <c r="H166" s="130">
        <f t="shared" si="20"/>
        <v>49648</v>
      </c>
      <c r="I166" s="131">
        <f t="shared" si="15"/>
        <v>156</v>
      </c>
      <c r="J166" s="132">
        <f t="shared" si="16"/>
        <v>115881564.39336674</v>
      </c>
      <c r="K166" s="132">
        <f t="shared" si="19"/>
        <v>5107087.6966071893</v>
      </c>
      <c r="L166" s="132">
        <f t="shared" si="14"/>
        <v>880699.88938958722</v>
      </c>
      <c r="M166" s="132">
        <f t="shared" si="17"/>
        <v>4226387.8072176017</v>
      </c>
      <c r="N166" s="128"/>
      <c r="O166" s="132">
        <f t="shared" si="18"/>
        <v>111655176.58614914</v>
      </c>
    </row>
    <row r="167" spans="8:15">
      <c r="H167" s="130">
        <f t="shared" si="20"/>
        <v>49679</v>
      </c>
      <c r="I167" s="131">
        <f t="shared" si="15"/>
        <v>157</v>
      </c>
      <c r="J167" s="132">
        <f t="shared" si="16"/>
        <v>111655176.58614914</v>
      </c>
      <c r="K167" s="132">
        <f t="shared" si="19"/>
        <v>5107087.6966071893</v>
      </c>
      <c r="L167" s="132">
        <f t="shared" si="14"/>
        <v>848579.34205473342</v>
      </c>
      <c r="M167" s="132">
        <f t="shared" si="17"/>
        <v>4258508.3545524562</v>
      </c>
      <c r="N167" s="128"/>
      <c r="O167" s="132">
        <f>IFERROR(IF(+J167-M167&lt;1,0,J167-M167),"")</f>
        <v>107396668.23159668</v>
      </c>
    </row>
    <row r="168" spans="8:15">
      <c r="H168" s="130">
        <f t="shared" si="20"/>
        <v>49710</v>
      </c>
      <c r="I168" s="131">
        <f t="shared" si="15"/>
        <v>158</v>
      </c>
      <c r="J168" s="132">
        <f t="shared" si="16"/>
        <v>107396668.23159668</v>
      </c>
      <c r="K168" s="132">
        <f t="shared" si="19"/>
        <v>5107087.6966071893</v>
      </c>
      <c r="L168" s="132">
        <f t="shared" si="14"/>
        <v>816214.67856013472</v>
      </c>
      <c r="M168" s="132">
        <f t="shared" si="17"/>
        <v>4290873.0180470543</v>
      </c>
      <c r="N168" s="128"/>
      <c r="O168" s="132">
        <f t="shared" ref="O168:O231" si="21">IFERROR(IF(+J168-M168&lt;1,0,J168-M168),"")</f>
        <v>103105795.21354963</v>
      </c>
    </row>
    <row r="169" spans="8:15">
      <c r="H169" s="130">
        <f t="shared" si="20"/>
        <v>49739</v>
      </c>
      <c r="I169" s="131">
        <f t="shared" si="15"/>
        <v>159</v>
      </c>
      <c r="J169" s="132">
        <f t="shared" si="16"/>
        <v>103105795.21354963</v>
      </c>
      <c r="K169" s="132">
        <f t="shared" si="19"/>
        <v>5107087.6966071893</v>
      </c>
      <c r="L169" s="132">
        <f t="shared" si="14"/>
        <v>783604.04362297722</v>
      </c>
      <c r="M169" s="132">
        <f t="shared" si="17"/>
        <v>4323483.6529842122</v>
      </c>
      <c r="N169" s="128"/>
      <c r="O169" s="132">
        <f t="shared" si="21"/>
        <v>98782311.560565412</v>
      </c>
    </row>
    <row r="170" spans="8:15">
      <c r="H170" s="130">
        <f t="shared" si="20"/>
        <v>49770</v>
      </c>
      <c r="I170" s="131">
        <f t="shared" si="15"/>
        <v>160</v>
      </c>
      <c r="J170" s="132">
        <f t="shared" si="16"/>
        <v>98782311.560565412</v>
      </c>
      <c r="K170" s="132">
        <f t="shared" si="19"/>
        <v>5107087.6966071893</v>
      </c>
      <c r="L170" s="132">
        <f t="shared" si="14"/>
        <v>750745.56786029716</v>
      </c>
      <c r="M170" s="132">
        <f t="shared" si="17"/>
        <v>4356342.1287468923</v>
      </c>
      <c r="N170" s="128"/>
      <c r="O170" s="132">
        <f t="shared" si="21"/>
        <v>94425969.431818515</v>
      </c>
    </row>
    <row r="171" spans="8:15">
      <c r="H171" s="130">
        <f t="shared" si="20"/>
        <v>49800</v>
      </c>
      <c r="I171" s="131">
        <f t="shared" si="15"/>
        <v>161</v>
      </c>
      <c r="J171" s="132">
        <f t="shared" si="16"/>
        <v>94425969.431818515</v>
      </c>
      <c r="K171" s="132">
        <f t="shared" si="19"/>
        <v>5107087.6966071893</v>
      </c>
      <c r="L171" s="132">
        <f t="shared" si="14"/>
        <v>717637.36768182076</v>
      </c>
      <c r="M171" s="132">
        <f t="shared" si="17"/>
        <v>4389450.3289253684</v>
      </c>
      <c r="N171" s="128"/>
      <c r="O171" s="132">
        <f t="shared" si="21"/>
        <v>90036519.102893144</v>
      </c>
    </row>
    <row r="172" spans="8:15">
      <c r="H172" s="130">
        <f t="shared" si="20"/>
        <v>49831</v>
      </c>
      <c r="I172" s="131">
        <f t="shared" si="15"/>
        <v>162</v>
      </c>
      <c r="J172" s="132">
        <f t="shared" si="16"/>
        <v>90036519.102893144</v>
      </c>
      <c r="K172" s="132">
        <f t="shared" si="19"/>
        <v>5107087.6966071893</v>
      </c>
      <c r="L172" s="132">
        <f t="shared" si="14"/>
        <v>684277.54518198792</v>
      </c>
      <c r="M172" s="132">
        <f t="shared" si="17"/>
        <v>4422810.1514252014</v>
      </c>
      <c r="N172" s="128"/>
      <c r="O172" s="132">
        <f t="shared" si="21"/>
        <v>85613708.951467946</v>
      </c>
    </row>
    <row r="173" spans="8:15">
      <c r="H173" s="130">
        <f t="shared" si="20"/>
        <v>49861</v>
      </c>
      <c r="I173" s="131">
        <f t="shared" si="15"/>
        <v>163</v>
      </c>
      <c r="J173" s="132">
        <f t="shared" si="16"/>
        <v>85613708.951467946</v>
      </c>
      <c r="K173" s="132">
        <f t="shared" si="19"/>
        <v>5107087.6966071893</v>
      </c>
      <c r="L173" s="132">
        <f t="shared" si="14"/>
        <v>650664.18803115643</v>
      </c>
      <c r="M173" s="132">
        <f t="shared" si="17"/>
        <v>4456423.5085760327</v>
      </c>
      <c r="N173" s="128"/>
      <c r="O173" s="132">
        <f t="shared" si="21"/>
        <v>81157285.442891911</v>
      </c>
    </row>
    <row r="174" spans="8:15">
      <c r="H174" s="130">
        <f t="shared" si="20"/>
        <v>49892</v>
      </c>
      <c r="I174" s="131">
        <f t="shared" si="15"/>
        <v>164</v>
      </c>
      <c r="J174" s="132">
        <f t="shared" si="16"/>
        <v>81157285.442891911</v>
      </c>
      <c r="K174" s="132">
        <f t="shared" si="19"/>
        <v>5107087.6966071893</v>
      </c>
      <c r="L174" s="132">
        <f t="shared" si="14"/>
        <v>616795.36936597852</v>
      </c>
      <c r="M174" s="132">
        <f t="shared" si="17"/>
        <v>4490292.3272412103</v>
      </c>
      <c r="N174" s="128"/>
      <c r="O174" s="132">
        <f t="shared" si="21"/>
        <v>76666993.115650699</v>
      </c>
    </row>
    <row r="175" spans="8:15">
      <c r="H175" s="130">
        <f t="shared" si="20"/>
        <v>49923</v>
      </c>
      <c r="I175" s="131">
        <f t="shared" si="15"/>
        <v>165</v>
      </c>
      <c r="J175" s="132">
        <f t="shared" si="16"/>
        <v>76666993.115650699</v>
      </c>
      <c r="K175" s="132">
        <f t="shared" si="19"/>
        <v>5107087.6966071893</v>
      </c>
      <c r="L175" s="132">
        <f t="shared" si="14"/>
        <v>582669.14767894533</v>
      </c>
      <c r="M175" s="132">
        <f t="shared" si="17"/>
        <v>4524418.548928244</v>
      </c>
      <c r="N175" s="128"/>
      <c r="O175" s="132">
        <f t="shared" si="21"/>
        <v>72142574.566722453</v>
      </c>
    </row>
    <row r="176" spans="8:15">
      <c r="H176" s="130">
        <f t="shared" si="20"/>
        <v>49953</v>
      </c>
      <c r="I176" s="131">
        <f t="shared" si="15"/>
        <v>166</v>
      </c>
      <c r="J176" s="132">
        <f t="shared" si="16"/>
        <v>72142574.566722453</v>
      </c>
      <c r="K176" s="132">
        <f t="shared" si="19"/>
        <v>5107087.6966071893</v>
      </c>
      <c r="L176" s="132">
        <f t="shared" si="14"/>
        <v>548283.56670709059</v>
      </c>
      <c r="M176" s="132">
        <f t="shared" si="17"/>
        <v>4558804.1299000988</v>
      </c>
      <c r="N176" s="128"/>
      <c r="O176" s="132">
        <f t="shared" si="21"/>
        <v>67583770.436822355</v>
      </c>
    </row>
    <row r="177" spans="8:15">
      <c r="H177" s="130">
        <f t="shared" si="20"/>
        <v>49984</v>
      </c>
      <c r="I177" s="131">
        <f t="shared" si="15"/>
        <v>167</v>
      </c>
      <c r="J177" s="132">
        <f t="shared" si="16"/>
        <v>67583770.436822355</v>
      </c>
      <c r="K177" s="132">
        <f t="shared" si="19"/>
        <v>5107087.6966071893</v>
      </c>
      <c r="L177" s="132">
        <f t="shared" si="14"/>
        <v>513636.6553198499</v>
      </c>
      <c r="M177" s="132">
        <f t="shared" si="17"/>
        <v>4593451.0412873393</v>
      </c>
      <c r="N177" s="128"/>
      <c r="O177" s="132">
        <f t="shared" si="21"/>
        <v>62990319.395535015</v>
      </c>
    </row>
    <row r="178" spans="8:15">
      <c r="H178" s="130">
        <f t="shared" si="20"/>
        <v>50014</v>
      </c>
      <c r="I178" s="131">
        <f t="shared" si="15"/>
        <v>168</v>
      </c>
      <c r="J178" s="132">
        <f t="shared" si="16"/>
        <v>62990319.395535015</v>
      </c>
      <c r="K178" s="132">
        <f t="shared" si="19"/>
        <v>5107087.6966071893</v>
      </c>
      <c r="L178" s="132">
        <f t="shared" si="14"/>
        <v>478726.4274060661</v>
      </c>
      <c r="M178" s="132">
        <f t="shared" si="17"/>
        <v>4628361.2692011232</v>
      </c>
      <c r="N178" s="128"/>
      <c r="O178" s="132">
        <f t="shared" si="21"/>
        <v>58361958.126333892</v>
      </c>
    </row>
    <row r="179" spans="8:15">
      <c r="H179" s="130">
        <f t="shared" si="20"/>
        <v>50045</v>
      </c>
      <c r="I179" s="131">
        <f t="shared" si="15"/>
        <v>169</v>
      </c>
      <c r="J179" s="132">
        <f t="shared" si="16"/>
        <v>58361958.126333892</v>
      </c>
      <c r="K179" s="132">
        <f t="shared" si="19"/>
        <v>5107087.6966071893</v>
      </c>
      <c r="L179" s="132">
        <f t="shared" si="14"/>
        <v>443550.88176013756</v>
      </c>
      <c r="M179" s="132">
        <f t="shared" si="17"/>
        <v>4663536.8148470521</v>
      </c>
      <c r="N179" s="128"/>
      <c r="O179" s="132">
        <f t="shared" si="21"/>
        <v>53698421.31148684</v>
      </c>
    </row>
    <row r="180" spans="8:15">
      <c r="H180" s="130">
        <f t="shared" si="20"/>
        <v>50076</v>
      </c>
      <c r="I180" s="131">
        <f t="shared" si="15"/>
        <v>170</v>
      </c>
      <c r="J180" s="132">
        <f t="shared" si="16"/>
        <v>53698421.31148684</v>
      </c>
      <c r="K180" s="132">
        <f t="shared" si="19"/>
        <v>5107087.6966071893</v>
      </c>
      <c r="L180" s="132">
        <f t="shared" si="14"/>
        <v>408108.00196729996</v>
      </c>
      <c r="M180" s="132">
        <f t="shared" si="17"/>
        <v>4698979.6946398895</v>
      </c>
      <c r="N180" s="128"/>
      <c r="O180" s="132">
        <f t="shared" si="21"/>
        <v>48999441.616846949</v>
      </c>
    </row>
    <row r="181" spans="8:15">
      <c r="H181" s="130">
        <f t="shared" si="20"/>
        <v>50104</v>
      </c>
      <c r="I181" s="131">
        <f t="shared" si="15"/>
        <v>171</v>
      </c>
      <c r="J181" s="132">
        <f t="shared" si="16"/>
        <v>48999441.616846949</v>
      </c>
      <c r="K181" s="132">
        <f t="shared" si="19"/>
        <v>5107087.6966071893</v>
      </c>
      <c r="L181" s="132">
        <f t="shared" si="14"/>
        <v>372395.75628803682</v>
      </c>
      <c r="M181" s="132">
        <f t="shared" si="17"/>
        <v>4734691.9403191525</v>
      </c>
      <c r="N181" s="128"/>
      <c r="O181" s="132">
        <f t="shared" si="21"/>
        <v>44264749.676527798</v>
      </c>
    </row>
    <row r="182" spans="8:15">
      <c r="H182" s="130">
        <f t="shared" si="20"/>
        <v>50135</v>
      </c>
      <c r="I182" s="131">
        <f t="shared" si="15"/>
        <v>172</v>
      </c>
      <c r="J182" s="132">
        <f t="shared" si="16"/>
        <v>44264749.676527798</v>
      </c>
      <c r="K182" s="132">
        <f t="shared" si="19"/>
        <v>5107087.6966071893</v>
      </c>
      <c r="L182" s="132">
        <f t="shared" si="14"/>
        <v>336412.09754161129</v>
      </c>
      <c r="M182" s="132">
        <f t="shared" si="17"/>
        <v>4770675.5990655776</v>
      </c>
      <c r="N182" s="128"/>
      <c r="O182" s="132">
        <f t="shared" si="21"/>
        <v>39494074.077462219</v>
      </c>
    </row>
    <row r="183" spans="8:15">
      <c r="H183" s="130">
        <f t="shared" si="20"/>
        <v>50165</v>
      </c>
      <c r="I183" s="131">
        <f t="shared" si="15"/>
        <v>173</v>
      </c>
      <c r="J183" s="132">
        <f t="shared" si="16"/>
        <v>39494074.077462219</v>
      </c>
      <c r="K183" s="132">
        <f t="shared" si="19"/>
        <v>5107087.6966071893</v>
      </c>
      <c r="L183" s="132">
        <f t="shared" si="14"/>
        <v>300154.96298871288</v>
      </c>
      <c r="M183" s="132">
        <f t="shared" si="17"/>
        <v>4806932.7336184764</v>
      </c>
      <c r="N183" s="128"/>
      <c r="O183" s="132">
        <f t="shared" si="21"/>
        <v>34687141.343843743</v>
      </c>
    </row>
    <row r="184" spans="8:15">
      <c r="H184" s="130">
        <f t="shared" si="20"/>
        <v>50196</v>
      </c>
      <c r="I184" s="131">
        <f t="shared" si="15"/>
        <v>174</v>
      </c>
      <c r="J184" s="132">
        <f t="shared" si="16"/>
        <v>34687141.343843743</v>
      </c>
      <c r="K184" s="132">
        <f t="shared" si="19"/>
        <v>5107087.6966071893</v>
      </c>
      <c r="L184" s="132">
        <f t="shared" si="14"/>
        <v>263622.27421321243</v>
      </c>
      <c r="M184" s="132">
        <f t="shared" si="17"/>
        <v>4843465.4223939767</v>
      </c>
      <c r="N184" s="128"/>
      <c r="O184" s="132">
        <f t="shared" si="21"/>
        <v>29843675.921449766</v>
      </c>
    </row>
    <row r="185" spans="8:15">
      <c r="H185" s="130">
        <f t="shared" si="20"/>
        <v>50226</v>
      </c>
      <c r="I185" s="131">
        <f t="shared" si="15"/>
        <v>175</v>
      </c>
      <c r="J185" s="132">
        <f t="shared" si="16"/>
        <v>29843675.921449766</v>
      </c>
      <c r="K185" s="132">
        <f t="shared" si="19"/>
        <v>5107087.6966071893</v>
      </c>
      <c r="L185" s="132">
        <f t="shared" si="14"/>
        <v>226811.93700301822</v>
      </c>
      <c r="M185" s="132">
        <f t="shared" si="17"/>
        <v>4880275.7596041709</v>
      </c>
      <c r="N185" s="128"/>
      <c r="O185" s="132">
        <f t="shared" si="21"/>
        <v>24963400.161845595</v>
      </c>
    </row>
    <row r="186" spans="8:15">
      <c r="H186" s="130">
        <f t="shared" si="20"/>
        <v>50257</v>
      </c>
      <c r="I186" s="131">
        <f t="shared" si="15"/>
        <v>176</v>
      </c>
      <c r="J186" s="132">
        <f t="shared" si="16"/>
        <v>24963400.161845595</v>
      </c>
      <c r="K186" s="132">
        <f t="shared" si="19"/>
        <v>5107087.6966071893</v>
      </c>
      <c r="L186" s="132">
        <f t="shared" si="14"/>
        <v>189721.8412300265</v>
      </c>
      <c r="M186" s="132">
        <f t="shared" si="17"/>
        <v>4917365.8553771628</v>
      </c>
      <c r="N186" s="128"/>
      <c r="O186" s="132">
        <f t="shared" si="21"/>
        <v>20046034.306468431</v>
      </c>
    </row>
    <row r="187" spans="8:15">
      <c r="H187" s="130">
        <f t="shared" si="20"/>
        <v>50288</v>
      </c>
      <c r="I187" s="131">
        <f t="shared" si="15"/>
        <v>177</v>
      </c>
      <c r="J187" s="132">
        <f t="shared" si="16"/>
        <v>20046034.306468431</v>
      </c>
      <c r="K187" s="132">
        <f t="shared" si="19"/>
        <v>5107087.6966071893</v>
      </c>
      <c r="L187" s="132">
        <f t="shared" si="14"/>
        <v>152349.86072916008</v>
      </c>
      <c r="M187" s="132">
        <f t="shared" si="17"/>
        <v>4954737.8358780295</v>
      </c>
      <c r="N187" s="128"/>
      <c r="O187" s="132">
        <f t="shared" si="21"/>
        <v>15091296.470590401</v>
      </c>
    </row>
    <row r="188" spans="8:15">
      <c r="H188" s="130">
        <f t="shared" si="20"/>
        <v>50318</v>
      </c>
      <c r="I188" s="131">
        <f t="shared" si="15"/>
        <v>178</v>
      </c>
      <c r="J188" s="132">
        <f t="shared" si="16"/>
        <v>15091296.470590401</v>
      </c>
      <c r="K188" s="132">
        <f t="shared" si="19"/>
        <v>5107087.6966071893</v>
      </c>
      <c r="L188" s="132">
        <f t="shared" si="14"/>
        <v>114693.85317648706</v>
      </c>
      <c r="M188" s="132">
        <f t="shared" si="17"/>
        <v>4992393.8434307026</v>
      </c>
      <c r="N188" s="128"/>
      <c r="O188" s="132">
        <f t="shared" si="21"/>
        <v>10098902.6271597</v>
      </c>
    </row>
    <row r="189" spans="8:15">
      <c r="H189" s="130">
        <f t="shared" si="20"/>
        <v>50349</v>
      </c>
      <c r="I189" s="131">
        <f t="shared" si="15"/>
        <v>179</v>
      </c>
      <c r="J189" s="132">
        <f t="shared" si="16"/>
        <v>10098902.6271597</v>
      </c>
      <c r="K189" s="132">
        <f t="shared" si="19"/>
        <v>5107087.6966071893</v>
      </c>
      <c r="L189" s="132">
        <f t="shared" si="14"/>
        <v>76751.659966413717</v>
      </c>
      <c r="M189" s="132">
        <f t="shared" si="17"/>
        <v>5030336.0366407754</v>
      </c>
      <c r="N189" s="128"/>
      <c r="O189" s="132">
        <f t="shared" si="21"/>
        <v>5068566.5905189244</v>
      </c>
    </row>
    <row r="190" spans="8:15">
      <c r="H190" s="130">
        <f t="shared" si="20"/>
        <v>50379</v>
      </c>
      <c r="I190" s="131">
        <f t="shared" si="15"/>
        <v>180</v>
      </c>
      <c r="J190" s="132">
        <f t="shared" si="16"/>
        <v>5068566.5905189244</v>
      </c>
      <c r="K190" s="132">
        <f t="shared" si="19"/>
        <v>5068566.5905189244</v>
      </c>
      <c r="L190" s="132">
        <f t="shared" si="14"/>
        <v>38521.106087943823</v>
      </c>
      <c r="M190" s="132">
        <f t="shared" si="17"/>
        <v>5030045.4844309809</v>
      </c>
      <c r="N190" s="128"/>
      <c r="O190" s="132">
        <f t="shared" si="21"/>
        <v>38521.106087943539</v>
      </c>
    </row>
    <row r="191" spans="8:15">
      <c r="H191" s="130" t="str">
        <f t="shared" si="20"/>
        <v/>
      </c>
      <c r="I191" s="131" t="str">
        <f t="shared" si="15"/>
        <v/>
      </c>
      <c r="J191" s="132" t="str">
        <f t="shared" si="16"/>
        <v/>
      </c>
      <c r="K191" s="132" t="str">
        <f t="shared" si="19"/>
        <v/>
      </c>
      <c r="L191" s="132" t="str">
        <f t="shared" si="14"/>
        <v/>
      </c>
      <c r="M191" s="132" t="str">
        <f t="shared" si="17"/>
        <v/>
      </c>
      <c r="N191" s="128"/>
      <c r="O191" s="132" t="str">
        <f t="shared" si="21"/>
        <v/>
      </c>
    </row>
    <row r="192" spans="8:15">
      <c r="H192" s="130" t="str">
        <f t="shared" si="20"/>
        <v/>
      </c>
      <c r="I192" s="131" t="str">
        <f t="shared" si="15"/>
        <v/>
      </c>
      <c r="J192" s="132" t="str">
        <f t="shared" si="16"/>
        <v/>
      </c>
      <c r="K192" s="132" t="str">
        <f t="shared" si="19"/>
        <v/>
      </c>
      <c r="L192" s="132" t="str">
        <f t="shared" si="14"/>
        <v/>
      </c>
      <c r="M192" s="132" t="str">
        <f t="shared" si="17"/>
        <v/>
      </c>
      <c r="N192" s="128"/>
      <c r="O192" s="132" t="str">
        <f t="shared" si="21"/>
        <v/>
      </c>
    </row>
    <row r="193" spans="8:15">
      <c r="H193" s="130" t="str">
        <f t="shared" si="20"/>
        <v/>
      </c>
      <c r="I193" s="131" t="str">
        <f t="shared" si="15"/>
        <v/>
      </c>
      <c r="J193" s="132" t="str">
        <f t="shared" si="16"/>
        <v/>
      </c>
      <c r="K193" s="132" t="str">
        <f t="shared" si="19"/>
        <v/>
      </c>
      <c r="L193" s="132" t="str">
        <f t="shared" si="14"/>
        <v/>
      </c>
      <c r="M193" s="132" t="str">
        <f t="shared" si="17"/>
        <v/>
      </c>
      <c r="N193" s="128"/>
      <c r="O193" s="132" t="str">
        <f t="shared" si="21"/>
        <v/>
      </c>
    </row>
    <row r="194" spans="8:15">
      <c r="H194" s="130" t="str">
        <f t="shared" si="20"/>
        <v/>
      </c>
      <c r="I194" s="131" t="str">
        <f t="shared" si="15"/>
        <v/>
      </c>
      <c r="J194" s="132" t="str">
        <f t="shared" si="16"/>
        <v/>
      </c>
      <c r="K194" s="132" t="str">
        <f t="shared" si="19"/>
        <v/>
      </c>
      <c r="L194" s="132" t="str">
        <f t="shared" si="14"/>
        <v/>
      </c>
      <c r="M194" s="132" t="str">
        <f t="shared" si="17"/>
        <v/>
      </c>
      <c r="N194" s="128"/>
      <c r="O194" s="132" t="str">
        <f t="shared" si="21"/>
        <v/>
      </c>
    </row>
    <row r="195" spans="8:15">
      <c r="H195" s="130" t="str">
        <f t="shared" si="20"/>
        <v/>
      </c>
      <c r="I195" s="131" t="str">
        <f t="shared" si="15"/>
        <v/>
      </c>
      <c r="J195" s="132" t="str">
        <f t="shared" si="16"/>
        <v/>
      </c>
      <c r="K195" s="132" t="str">
        <f t="shared" si="19"/>
        <v/>
      </c>
      <c r="L195" s="132" t="str">
        <f t="shared" si="14"/>
        <v/>
      </c>
      <c r="M195" s="132" t="str">
        <f t="shared" si="17"/>
        <v/>
      </c>
      <c r="N195" s="128"/>
      <c r="O195" s="132" t="str">
        <f t="shared" si="21"/>
        <v/>
      </c>
    </row>
    <row r="196" spans="8:15">
      <c r="H196" s="130" t="str">
        <f t="shared" si="20"/>
        <v/>
      </c>
      <c r="I196" s="131" t="str">
        <f t="shared" si="15"/>
        <v/>
      </c>
      <c r="J196" s="132" t="str">
        <f t="shared" si="16"/>
        <v/>
      </c>
      <c r="K196" s="132" t="str">
        <f t="shared" si="19"/>
        <v/>
      </c>
      <c r="L196" s="132" t="str">
        <f t="shared" si="14"/>
        <v/>
      </c>
      <c r="M196" s="132" t="str">
        <f t="shared" si="17"/>
        <v/>
      </c>
      <c r="N196" s="128"/>
      <c r="O196" s="132" t="str">
        <f t="shared" si="21"/>
        <v/>
      </c>
    </row>
    <row r="197" spans="8:15">
      <c r="H197" s="130" t="str">
        <f t="shared" si="20"/>
        <v/>
      </c>
      <c r="I197" s="131" t="str">
        <f t="shared" si="15"/>
        <v/>
      </c>
      <c r="J197" s="132" t="str">
        <f t="shared" si="16"/>
        <v/>
      </c>
      <c r="K197" s="132" t="str">
        <f t="shared" si="19"/>
        <v/>
      </c>
      <c r="L197" s="132" t="str">
        <f t="shared" si="14"/>
        <v/>
      </c>
      <c r="M197" s="132" t="str">
        <f t="shared" si="17"/>
        <v/>
      </c>
      <c r="N197" s="128"/>
      <c r="O197" s="132" t="str">
        <f t="shared" si="21"/>
        <v/>
      </c>
    </row>
    <row r="198" spans="8:15">
      <c r="H198" s="130" t="str">
        <f t="shared" si="20"/>
        <v/>
      </c>
      <c r="I198" s="131" t="str">
        <f t="shared" si="15"/>
        <v/>
      </c>
      <c r="J198" s="132" t="str">
        <f t="shared" si="16"/>
        <v/>
      </c>
      <c r="K198" s="132" t="str">
        <f t="shared" si="19"/>
        <v/>
      </c>
      <c r="L198" s="132" t="str">
        <f t="shared" si="14"/>
        <v/>
      </c>
      <c r="M198" s="132" t="str">
        <f t="shared" si="17"/>
        <v/>
      </c>
      <c r="N198" s="128"/>
      <c r="O198" s="132" t="str">
        <f t="shared" si="21"/>
        <v/>
      </c>
    </row>
    <row r="199" spans="8:15">
      <c r="H199" s="130" t="str">
        <f t="shared" si="20"/>
        <v/>
      </c>
      <c r="I199" s="131" t="str">
        <f t="shared" si="15"/>
        <v/>
      </c>
      <c r="J199" s="132" t="str">
        <f t="shared" si="16"/>
        <v/>
      </c>
      <c r="K199" s="132" t="str">
        <f t="shared" si="19"/>
        <v/>
      </c>
      <c r="L199" s="132" t="str">
        <f t="shared" si="14"/>
        <v/>
      </c>
      <c r="M199" s="132" t="str">
        <f t="shared" si="17"/>
        <v/>
      </c>
      <c r="N199" s="128"/>
      <c r="O199" s="132" t="str">
        <f t="shared" si="21"/>
        <v/>
      </c>
    </row>
    <row r="200" spans="8:15">
      <c r="H200" s="130" t="str">
        <f t="shared" si="20"/>
        <v/>
      </c>
      <c r="I200" s="131" t="str">
        <f t="shared" si="15"/>
        <v/>
      </c>
      <c r="J200" s="132" t="str">
        <f t="shared" si="16"/>
        <v/>
      </c>
      <c r="K200" s="132" t="str">
        <f t="shared" si="19"/>
        <v/>
      </c>
      <c r="L200" s="132" t="str">
        <f t="shared" si="14"/>
        <v/>
      </c>
      <c r="M200" s="132" t="str">
        <f t="shared" si="17"/>
        <v/>
      </c>
      <c r="N200" s="128"/>
      <c r="O200" s="132" t="str">
        <f t="shared" si="21"/>
        <v/>
      </c>
    </row>
    <row r="201" spans="8:15">
      <c r="H201" s="130" t="str">
        <f t="shared" si="20"/>
        <v/>
      </c>
      <c r="I201" s="131" t="str">
        <f t="shared" si="15"/>
        <v/>
      </c>
      <c r="J201" s="132" t="str">
        <f t="shared" si="16"/>
        <v/>
      </c>
      <c r="K201" s="132" t="str">
        <f t="shared" si="19"/>
        <v/>
      </c>
      <c r="L201" s="132" t="str">
        <f t="shared" si="14"/>
        <v/>
      </c>
      <c r="M201" s="132" t="str">
        <f t="shared" si="17"/>
        <v/>
      </c>
      <c r="N201" s="128"/>
      <c r="O201" s="132" t="str">
        <f t="shared" si="21"/>
        <v/>
      </c>
    </row>
    <row r="202" spans="8:15">
      <c r="H202" s="130" t="str">
        <f t="shared" si="20"/>
        <v/>
      </c>
      <c r="I202" s="131" t="str">
        <f t="shared" si="15"/>
        <v/>
      </c>
      <c r="J202" s="132" t="str">
        <f t="shared" si="16"/>
        <v/>
      </c>
      <c r="K202" s="132" t="str">
        <f t="shared" si="19"/>
        <v/>
      </c>
      <c r="L202" s="132" t="str">
        <f t="shared" si="14"/>
        <v/>
      </c>
      <c r="M202" s="132" t="str">
        <f t="shared" si="17"/>
        <v/>
      </c>
      <c r="N202" s="128"/>
      <c r="O202" s="132" t="str">
        <f t="shared" si="21"/>
        <v/>
      </c>
    </row>
    <row r="203" spans="8:15">
      <c r="H203" s="130" t="str">
        <f t="shared" si="20"/>
        <v/>
      </c>
      <c r="I203" s="131" t="str">
        <f t="shared" si="15"/>
        <v/>
      </c>
      <c r="J203" s="132" t="str">
        <f t="shared" si="16"/>
        <v/>
      </c>
      <c r="K203" s="132" t="str">
        <f t="shared" si="19"/>
        <v/>
      </c>
      <c r="L203" s="132" t="str">
        <f t="shared" ref="L203:L266" si="22">IF(I203="","",J203*$D$12)</f>
        <v/>
      </c>
      <c r="M203" s="132" t="str">
        <f t="shared" si="17"/>
        <v/>
      </c>
      <c r="N203" s="128"/>
      <c r="O203" s="132" t="str">
        <f t="shared" si="21"/>
        <v/>
      </c>
    </row>
    <row r="204" spans="8:15">
      <c r="H204" s="130" t="str">
        <f t="shared" si="20"/>
        <v/>
      </c>
      <c r="I204" s="131" t="str">
        <f t="shared" ref="I204:I267" si="23">IF(OR(I203&gt;=$D$11,O203=0),"",I203+1)</f>
        <v/>
      </c>
      <c r="J204" s="132" t="str">
        <f t="shared" ref="J204:J267" si="24">IF(I204="","",O203)</f>
        <v/>
      </c>
      <c r="K204" s="132" t="str">
        <f t="shared" si="19"/>
        <v/>
      </c>
      <c r="L204" s="132" t="str">
        <f t="shared" si="22"/>
        <v/>
      </c>
      <c r="M204" s="132" t="str">
        <f t="shared" ref="M204:M267" si="25">IF(I204="","",+K204-L204+N204)</f>
        <v/>
      </c>
      <c r="N204" s="128"/>
      <c r="O204" s="132" t="str">
        <f t="shared" si="21"/>
        <v/>
      </c>
    </row>
    <row r="205" spans="8:15">
      <c r="H205" s="130" t="str">
        <f t="shared" si="20"/>
        <v/>
      </c>
      <c r="I205" s="131" t="str">
        <f t="shared" si="23"/>
        <v/>
      </c>
      <c r="J205" s="132" t="str">
        <f t="shared" si="24"/>
        <v/>
      </c>
      <c r="K205" s="132" t="str">
        <f t="shared" ref="K205:K268" si="26">IF(I205="","",IF($D$13&gt;O204,O204,$D$13))</f>
        <v/>
      </c>
      <c r="L205" s="132" t="str">
        <f t="shared" si="22"/>
        <v/>
      </c>
      <c r="M205" s="132" t="str">
        <f t="shared" si="25"/>
        <v/>
      </c>
      <c r="N205" s="128"/>
      <c r="O205" s="132" t="str">
        <f t="shared" si="21"/>
        <v/>
      </c>
    </row>
    <row r="206" spans="8:15">
      <c r="H206" s="130" t="str">
        <f t="shared" ref="H206:H269" si="27">IF(I206="","",DATE(YEAR(H205),MONTH(H205)+1,DAY(H205)))</f>
        <v/>
      </c>
      <c r="I206" s="131" t="str">
        <f t="shared" si="23"/>
        <v/>
      </c>
      <c r="J206" s="132" t="str">
        <f t="shared" si="24"/>
        <v/>
      </c>
      <c r="K206" s="132" t="str">
        <f t="shared" si="26"/>
        <v/>
      </c>
      <c r="L206" s="132" t="str">
        <f t="shared" si="22"/>
        <v/>
      </c>
      <c r="M206" s="132" t="str">
        <f t="shared" si="25"/>
        <v/>
      </c>
      <c r="N206" s="128"/>
      <c r="O206" s="132" t="str">
        <f t="shared" si="21"/>
        <v/>
      </c>
    </row>
    <row r="207" spans="8:15">
      <c r="H207" s="130" t="str">
        <f t="shared" si="27"/>
        <v/>
      </c>
      <c r="I207" s="131" t="str">
        <f t="shared" si="23"/>
        <v/>
      </c>
      <c r="J207" s="132" t="str">
        <f t="shared" si="24"/>
        <v/>
      </c>
      <c r="K207" s="132" t="str">
        <f t="shared" si="26"/>
        <v/>
      </c>
      <c r="L207" s="132" t="str">
        <f t="shared" si="22"/>
        <v/>
      </c>
      <c r="M207" s="132" t="str">
        <f t="shared" si="25"/>
        <v/>
      </c>
      <c r="N207" s="128"/>
      <c r="O207" s="132" t="str">
        <f t="shared" si="21"/>
        <v/>
      </c>
    </row>
    <row r="208" spans="8:15">
      <c r="H208" s="130" t="str">
        <f t="shared" si="27"/>
        <v/>
      </c>
      <c r="I208" s="131" t="str">
        <f t="shared" si="23"/>
        <v/>
      </c>
      <c r="J208" s="132" t="str">
        <f t="shared" si="24"/>
        <v/>
      </c>
      <c r="K208" s="132" t="str">
        <f t="shared" si="26"/>
        <v/>
      </c>
      <c r="L208" s="132" t="str">
        <f t="shared" si="22"/>
        <v/>
      </c>
      <c r="M208" s="132" t="str">
        <f t="shared" si="25"/>
        <v/>
      </c>
      <c r="N208" s="128"/>
      <c r="O208" s="132" t="str">
        <f t="shared" si="21"/>
        <v/>
      </c>
    </row>
    <row r="209" spans="8:15">
      <c r="H209" s="130" t="str">
        <f t="shared" si="27"/>
        <v/>
      </c>
      <c r="I209" s="131" t="str">
        <f t="shared" si="23"/>
        <v/>
      </c>
      <c r="J209" s="132" t="str">
        <f t="shared" si="24"/>
        <v/>
      </c>
      <c r="K209" s="132" t="str">
        <f t="shared" si="26"/>
        <v/>
      </c>
      <c r="L209" s="132" t="str">
        <f t="shared" si="22"/>
        <v/>
      </c>
      <c r="M209" s="132" t="str">
        <f t="shared" si="25"/>
        <v/>
      </c>
      <c r="N209" s="128"/>
      <c r="O209" s="132" t="str">
        <f t="shared" si="21"/>
        <v/>
      </c>
    </row>
    <row r="210" spans="8:15">
      <c r="H210" s="130" t="str">
        <f t="shared" si="27"/>
        <v/>
      </c>
      <c r="I210" s="131" t="str">
        <f t="shared" si="23"/>
        <v/>
      </c>
      <c r="J210" s="132" t="str">
        <f t="shared" si="24"/>
        <v/>
      </c>
      <c r="K210" s="132" t="str">
        <f t="shared" si="26"/>
        <v/>
      </c>
      <c r="L210" s="132" t="str">
        <f t="shared" si="22"/>
        <v/>
      </c>
      <c r="M210" s="132" t="str">
        <f t="shared" si="25"/>
        <v/>
      </c>
      <c r="N210" s="128"/>
      <c r="O210" s="132" t="str">
        <f t="shared" si="21"/>
        <v/>
      </c>
    </row>
    <row r="211" spans="8:15">
      <c r="H211" s="130" t="str">
        <f t="shared" si="27"/>
        <v/>
      </c>
      <c r="I211" s="131" t="str">
        <f t="shared" si="23"/>
        <v/>
      </c>
      <c r="J211" s="132" t="str">
        <f t="shared" si="24"/>
        <v/>
      </c>
      <c r="K211" s="132" t="str">
        <f t="shared" si="26"/>
        <v/>
      </c>
      <c r="L211" s="132" t="str">
        <f t="shared" si="22"/>
        <v/>
      </c>
      <c r="M211" s="132" t="str">
        <f t="shared" si="25"/>
        <v/>
      </c>
      <c r="N211" s="128"/>
      <c r="O211" s="132" t="str">
        <f t="shared" si="21"/>
        <v/>
      </c>
    </row>
    <row r="212" spans="8:15">
      <c r="H212" s="130" t="str">
        <f t="shared" si="27"/>
        <v/>
      </c>
      <c r="I212" s="131" t="str">
        <f t="shared" si="23"/>
        <v/>
      </c>
      <c r="J212" s="132" t="str">
        <f t="shared" si="24"/>
        <v/>
      </c>
      <c r="K212" s="132" t="str">
        <f t="shared" si="26"/>
        <v/>
      </c>
      <c r="L212" s="132" t="str">
        <f t="shared" si="22"/>
        <v/>
      </c>
      <c r="M212" s="132" t="str">
        <f t="shared" si="25"/>
        <v/>
      </c>
      <c r="N212" s="128"/>
      <c r="O212" s="132" t="str">
        <f t="shared" si="21"/>
        <v/>
      </c>
    </row>
    <row r="213" spans="8:15">
      <c r="H213" s="130" t="str">
        <f t="shared" si="27"/>
        <v/>
      </c>
      <c r="I213" s="131" t="str">
        <f t="shared" si="23"/>
        <v/>
      </c>
      <c r="J213" s="132" t="str">
        <f t="shared" si="24"/>
        <v/>
      </c>
      <c r="K213" s="132" t="str">
        <f t="shared" si="26"/>
        <v/>
      </c>
      <c r="L213" s="132" t="str">
        <f t="shared" si="22"/>
        <v/>
      </c>
      <c r="M213" s="132" t="str">
        <f t="shared" si="25"/>
        <v/>
      </c>
      <c r="N213" s="128"/>
      <c r="O213" s="132" t="str">
        <f t="shared" si="21"/>
        <v/>
      </c>
    </row>
    <row r="214" spans="8:15">
      <c r="H214" s="130" t="str">
        <f t="shared" si="27"/>
        <v/>
      </c>
      <c r="I214" s="131" t="str">
        <f t="shared" si="23"/>
        <v/>
      </c>
      <c r="J214" s="132" t="str">
        <f t="shared" si="24"/>
        <v/>
      </c>
      <c r="K214" s="132" t="str">
        <f t="shared" si="26"/>
        <v/>
      </c>
      <c r="L214" s="132" t="str">
        <f t="shared" si="22"/>
        <v/>
      </c>
      <c r="M214" s="132" t="str">
        <f t="shared" si="25"/>
        <v/>
      </c>
      <c r="N214" s="128"/>
      <c r="O214" s="132" t="str">
        <f t="shared" si="21"/>
        <v/>
      </c>
    </row>
    <row r="215" spans="8:15">
      <c r="H215" s="130" t="str">
        <f t="shared" si="27"/>
        <v/>
      </c>
      <c r="I215" s="131" t="str">
        <f t="shared" si="23"/>
        <v/>
      </c>
      <c r="J215" s="132" t="str">
        <f t="shared" si="24"/>
        <v/>
      </c>
      <c r="K215" s="132" t="str">
        <f t="shared" si="26"/>
        <v/>
      </c>
      <c r="L215" s="132" t="str">
        <f t="shared" si="22"/>
        <v/>
      </c>
      <c r="M215" s="132" t="str">
        <f t="shared" si="25"/>
        <v/>
      </c>
      <c r="N215" s="128"/>
      <c r="O215" s="132" t="str">
        <f t="shared" si="21"/>
        <v/>
      </c>
    </row>
    <row r="216" spans="8:15">
      <c r="H216" s="130" t="str">
        <f t="shared" si="27"/>
        <v/>
      </c>
      <c r="I216" s="131" t="str">
        <f t="shared" si="23"/>
        <v/>
      </c>
      <c r="J216" s="132" t="str">
        <f t="shared" si="24"/>
        <v/>
      </c>
      <c r="K216" s="132" t="str">
        <f t="shared" si="26"/>
        <v/>
      </c>
      <c r="L216" s="132" t="str">
        <f t="shared" si="22"/>
        <v/>
      </c>
      <c r="M216" s="132" t="str">
        <f t="shared" si="25"/>
        <v/>
      </c>
      <c r="N216" s="128"/>
      <c r="O216" s="132" t="str">
        <f t="shared" si="21"/>
        <v/>
      </c>
    </row>
    <row r="217" spans="8:15">
      <c r="H217" s="130" t="str">
        <f t="shared" si="27"/>
        <v/>
      </c>
      <c r="I217" s="131" t="str">
        <f t="shared" si="23"/>
        <v/>
      </c>
      <c r="J217" s="132" t="str">
        <f t="shared" si="24"/>
        <v/>
      </c>
      <c r="K217" s="132" t="str">
        <f t="shared" si="26"/>
        <v/>
      </c>
      <c r="L217" s="132" t="str">
        <f t="shared" si="22"/>
        <v/>
      </c>
      <c r="M217" s="132" t="str">
        <f t="shared" si="25"/>
        <v/>
      </c>
      <c r="N217" s="128"/>
      <c r="O217" s="132" t="str">
        <f t="shared" si="21"/>
        <v/>
      </c>
    </row>
    <row r="218" spans="8:15">
      <c r="H218" s="130" t="str">
        <f t="shared" si="27"/>
        <v/>
      </c>
      <c r="I218" s="131" t="str">
        <f t="shared" si="23"/>
        <v/>
      </c>
      <c r="J218" s="132" t="str">
        <f t="shared" si="24"/>
        <v/>
      </c>
      <c r="K218" s="132" t="str">
        <f t="shared" si="26"/>
        <v/>
      </c>
      <c r="L218" s="132" t="str">
        <f t="shared" si="22"/>
        <v/>
      </c>
      <c r="M218" s="132" t="str">
        <f t="shared" si="25"/>
        <v/>
      </c>
      <c r="N218" s="128"/>
      <c r="O218" s="132" t="str">
        <f t="shared" si="21"/>
        <v/>
      </c>
    </row>
    <row r="219" spans="8:15">
      <c r="H219" s="130" t="str">
        <f t="shared" si="27"/>
        <v/>
      </c>
      <c r="I219" s="131" t="str">
        <f t="shared" si="23"/>
        <v/>
      </c>
      <c r="J219" s="132" t="str">
        <f t="shared" si="24"/>
        <v/>
      </c>
      <c r="K219" s="132" t="str">
        <f t="shared" si="26"/>
        <v/>
      </c>
      <c r="L219" s="132" t="str">
        <f t="shared" si="22"/>
        <v/>
      </c>
      <c r="M219" s="132" t="str">
        <f t="shared" si="25"/>
        <v/>
      </c>
      <c r="N219" s="128"/>
      <c r="O219" s="132" t="str">
        <f t="shared" si="21"/>
        <v/>
      </c>
    </row>
    <row r="220" spans="8:15">
      <c r="H220" s="130" t="str">
        <f t="shared" si="27"/>
        <v/>
      </c>
      <c r="I220" s="131" t="str">
        <f t="shared" si="23"/>
        <v/>
      </c>
      <c r="J220" s="132" t="str">
        <f t="shared" si="24"/>
        <v/>
      </c>
      <c r="K220" s="132" t="str">
        <f t="shared" si="26"/>
        <v/>
      </c>
      <c r="L220" s="132" t="str">
        <f t="shared" si="22"/>
        <v/>
      </c>
      <c r="M220" s="132" t="str">
        <f t="shared" si="25"/>
        <v/>
      </c>
      <c r="N220" s="128"/>
      <c r="O220" s="132" t="str">
        <f t="shared" si="21"/>
        <v/>
      </c>
    </row>
    <row r="221" spans="8:15">
      <c r="H221" s="130" t="str">
        <f t="shared" si="27"/>
        <v/>
      </c>
      <c r="I221" s="131" t="str">
        <f t="shared" si="23"/>
        <v/>
      </c>
      <c r="J221" s="132" t="str">
        <f t="shared" si="24"/>
        <v/>
      </c>
      <c r="K221" s="132" t="str">
        <f t="shared" si="26"/>
        <v/>
      </c>
      <c r="L221" s="132" t="str">
        <f t="shared" si="22"/>
        <v/>
      </c>
      <c r="M221" s="132" t="str">
        <f t="shared" si="25"/>
        <v/>
      </c>
      <c r="N221" s="128"/>
      <c r="O221" s="132" t="str">
        <f t="shared" si="21"/>
        <v/>
      </c>
    </row>
    <row r="222" spans="8:15">
      <c r="H222" s="130" t="str">
        <f t="shared" si="27"/>
        <v/>
      </c>
      <c r="I222" s="131" t="str">
        <f t="shared" si="23"/>
        <v/>
      </c>
      <c r="J222" s="132" t="str">
        <f t="shared" si="24"/>
        <v/>
      </c>
      <c r="K222" s="132" t="str">
        <f t="shared" si="26"/>
        <v/>
      </c>
      <c r="L222" s="132" t="str">
        <f t="shared" si="22"/>
        <v/>
      </c>
      <c r="M222" s="132" t="str">
        <f t="shared" si="25"/>
        <v/>
      </c>
      <c r="N222" s="128"/>
      <c r="O222" s="132" t="str">
        <f t="shared" si="21"/>
        <v/>
      </c>
    </row>
    <row r="223" spans="8:15">
      <c r="H223" s="130" t="str">
        <f t="shared" si="27"/>
        <v/>
      </c>
      <c r="I223" s="131" t="str">
        <f t="shared" si="23"/>
        <v/>
      </c>
      <c r="J223" s="132" t="str">
        <f t="shared" si="24"/>
        <v/>
      </c>
      <c r="K223" s="132" t="str">
        <f t="shared" si="26"/>
        <v/>
      </c>
      <c r="L223" s="132" t="str">
        <f t="shared" si="22"/>
        <v/>
      </c>
      <c r="M223" s="132" t="str">
        <f t="shared" si="25"/>
        <v/>
      </c>
      <c r="N223" s="128"/>
      <c r="O223" s="132" t="str">
        <f t="shared" si="21"/>
        <v/>
      </c>
    </row>
    <row r="224" spans="8:15">
      <c r="H224" s="130" t="str">
        <f t="shared" si="27"/>
        <v/>
      </c>
      <c r="I224" s="131" t="str">
        <f t="shared" si="23"/>
        <v/>
      </c>
      <c r="J224" s="132" t="str">
        <f t="shared" si="24"/>
        <v/>
      </c>
      <c r="K224" s="132" t="str">
        <f t="shared" si="26"/>
        <v/>
      </c>
      <c r="L224" s="132" t="str">
        <f t="shared" si="22"/>
        <v/>
      </c>
      <c r="M224" s="132" t="str">
        <f t="shared" si="25"/>
        <v/>
      </c>
      <c r="N224" s="128"/>
      <c r="O224" s="132" t="str">
        <f t="shared" si="21"/>
        <v/>
      </c>
    </row>
    <row r="225" spans="8:15">
      <c r="H225" s="130" t="str">
        <f t="shared" si="27"/>
        <v/>
      </c>
      <c r="I225" s="131" t="str">
        <f t="shared" si="23"/>
        <v/>
      </c>
      <c r="J225" s="132" t="str">
        <f t="shared" si="24"/>
        <v/>
      </c>
      <c r="K225" s="132" t="str">
        <f t="shared" si="26"/>
        <v/>
      </c>
      <c r="L225" s="132" t="str">
        <f t="shared" si="22"/>
        <v/>
      </c>
      <c r="M225" s="132" t="str">
        <f t="shared" si="25"/>
        <v/>
      </c>
      <c r="N225" s="128"/>
      <c r="O225" s="132" t="str">
        <f t="shared" si="21"/>
        <v/>
      </c>
    </row>
    <row r="226" spans="8:15">
      <c r="H226" s="130" t="str">
        <f t="shared" si="27"/>
        <v/>
      </c>
      <c r="I226" s="131" t="str">
        <f t="shared" si="23"/>
        <v/>
      </c>
      <c r="J226" s="132" t="str">
        <f t="shared" si="24"/>
        <v/>
      </c>
      <c r="K226" s="132" t="str">
        <f t="shared" si="26"/>
        <v/>
      </c>
      <c r="L226" s="132" t="str">
        <f t="shared" si="22"/>
        <v/>
      </c>
      <c r="M226" s="132" t="str">
        <f t="shared" si="25"/>
        <v/>
      </c>
      <c r="N226" s="128"/>
      <c r="O226" s="132" t="str">
        <f t="shared" si="21"/>
        <v/>
      </c>
    </row>
    <row r="227" spans="8:15">
      <c r="H227" s="130" t="str">
        <f t="shared" si="27"/>
        <v/>
      </c>
      <c r="I227" s="131" t="str">
        <f t="shared" si="23"/>
        <v/>
      </c>
      <c r="J227" s="132" t="str">
        <f t="shared" si="24"/>
        <v/>
      </c>
      <c r="K227" s="132" t="str">
        <f t="shared" si="26"/>
        <v/>
      </c>
      <c r="L227" s="132" t="str">
        <f t="shared" si="22"/>
        <v/>
      </c>
      <c r="M227" s="132" t="str">
        <f t="shared" si="25"/>
        <v/>
      </c>
      <c r="N227" s="128"/>
      <c r="O227" s="132" t="str">
        <f t="shared" si="21"/>
        <v/>
      </c>
    </row>
    <row r="228" spans="8:15">
      <c r="H228" s="130" t="str">
        <f t="shared" si="27"/>
        <v/>
      </c>
      <c r="I228" s="131" t="str">
        <f t="shared" si="23"/>
        <v/>
      </c>
      <c r="J228" s="132" t="str">
        <f t="shared" si="24"/>
        <v/>
      </c>
      <c r="K228" s="132" t="str">
        <f t="shared" si="26"/>
        <v/>
      </c>
      <c r="L228" s="132" t="str">
        <f t="shared" si="22"/>
        <v/>
      </c>
      <c r="M228" s="132" t="str">
        <f t="shared" si="25"/>
        <v/>
      </c>
      <c r="N228" s="128"/>
      <c r="O228" s="132" t="str">
        <f t="shared" si="21"/>
        <v/>
      </c>
    </row>
    <row r="229" spans="8:15">
      <c r="H229" s="130" t="str">
        <f t="shared" si="27"/>
        <v/>
      </c>
      <c r="I229" s="131" t="str">
        <f t="shared" si="23"/>
        <v/>
      </c>
      <c r="J229" s="132" t="str">
        <f t="shared" si="24"/>
        <v/>
      </c>
      <c r="K229" s="132" t="str">
        <f t="shared" si="26"/>
        <v/>
      </c>
      <c r="L229" s="132" t="str">
        <f t="shared" si="22"/>
        <v/>
      </c>
      <c r="M229" s="132" t="str">
        <f t="shared" si="25"/>
        <v/>
      </c>
      <c r="N229" s="128"/>
      <c r="O229" s="132" t="str">
        <f t="shared" si="21"/>
        <v/>
      </c>
    </row>
    <row r="230" spans="8:15">
      <c r="H230" s="130" t="str">
        <f t="shared" si="27"/>
        <v/>
      </c>
      <c r="I230" s="131" t="str">
        <f t="shared" si="23"/>
        <v/>
      </c>
      <c r="J230" s="132" t="str">
        <f t="shared" si="24"/>
        <v/>
      </c>
      <c r="K230" s="132" t="str">
        <f t="shared" si="26"/>
        <v/>
      </c>
      <c r="L230" s="132" t="str">
        <f t="shared" si="22"/>
        <v/>
      </c>
      <c r="M230" s="132" t="str">
        <f t="shared" si="25"/>
        <v/>
      </c>
      <c r="N230" s="128"/>
      <c r="O230" s="132" t="str">
        <f t="shared" si="21"/>
        <v/>
      </c>
    </row>
    <row r="231" spans="8:15">
      <c r="H231" s="130" t="str">
        <f t="shared" si="27"/>
        <v/>
      </c>
      <c r="I231" s="131" t="str">
        <f t="shared" si="23"/>
        <v/>
      </c>
      <c r="J231" s="132" t="str">
        <f t="shared" si="24"/>
        <v/>
      </c>
      <c r="K231" s="132" t="str">
        <f t="shared" si="26"/>
        <v/>
      </c>
      <c r="L231" s="132" t="str">
        <f t="shared" si="22"/>
        <v/>
      </c>
      <c r="M231" s="132" t="str">
        <f t="shared" si="25"/>
        <v/>
      </c>
      <c r="N231" s="128"/>
      <c r="O231" s="132" t="str">
        <f t="shared" si="21"/>
        <v/>
      </c>
    </row>
    <row r="232" spans="8:15">
      <c r="H232" s="130" t="str">
        <f t="shared" si="27"/>
        <v/>
      </c>
      <c r="I232" s="131" t="str">
        <f t="shared" si="23"/>
        <v/>
      </c>
      <c r="J232" s="132" t="str">
        <f t="shared" si="24"/>
        <v/>
      </c>
      <c r="K232" s="132" t="str">
        <f t="shared" si="26"/>
        <v/>
      </c>
      <c r="L232" s="132" t="str">
        <f t="shared" si="22"/>
        <v/>
      </c>
      <c r="M232" s="132" t="str">
        <f t="shared" si="25"/>
        <v/>
      </c>
      <c r="N232" s="128"/>
      <c r="O232" s="132" t="str">
        <f t="shared" ref="O232:O295" si="28">IFERROR(IF(+J232-M232&lt;1,0,J232-M232),"")</f>
        <v/>
      </c>
    </row>
    <row r="233" spans="8:15">
      <c r="H233" s="130" t="str">
        <f t="shared" si="27"/>
        <v/>
      </c>
      <c r="I233" s="131" t="str">
        <f t="shared" si="23"/>
        <v/>
      </c>
      <c r="J233" s="132" t="str">
        <f t="shared" si="24"/>
        <v/>
      </c>
      <c r="K233" s="132" t="str">
        <f t="shared" si="26"/>
        <v/>
      </c>
      <c r="L233" s="132" t="str">
        <f t="shared" si="22"/>
        <v/>
      </c>
      <c r="M233" s="132" t="str">
        <f t="shared" si="25"/>
        <v/>
      </c>
      <c r="N233" s="128"/>
      <c r="O233" s="132" t="str">
        <f t="shared" si="28"/>
        <v/>
      </c>
    </row>
    <row r="234" spans="8:15">
      <c r="H234" s="130" t="str">
        <f t="shared" si="27"/>
        <v/>
      </c>
      <c r="I234" s="131" t="str">
        <f t="shared" si="23"/>
        <v/>
      </c>
      <c r="J234" s="132" t="str">
        <f t="shared" si="24"/>
        <v/>
      </c>
      <c r="K234" s="132" t="str">
        <f t="shared" si="26"/>
        <v/>
      </c>
      <c r="L234" s="132" t="str">
        <f t="shared" si="22"/>
        <v/>
      </c>
      <c r="M234" s="132" t="str">
        <f t="shared" si="25"/>
        <v/>
      </c>
      <c r="N234" s="128"/>
      <c r="O234" s="132" t="str">
        <f t="shared" si="28"/>
        <v/>
      </c>
    </row>
    <row r="235" spans="8:15">
      <c r="H235" s="130" t="str">
        <f t="shared" si="27"/>
        <v/>
      </c>
      <c r="I235" s="131" t="str">
        <f t="shared" si="23"/>
        <v/>
      </c>
      <c r="J235" s="132" t="str">
        <f t="shared" si="24"/>
        <v/>
      </c>
      <c r="K235" s="132" t="str">
        <f t="shared" si="26"/>
        <v/>
      </c>
      <c r="L235" s="132" t="str">
        <f t="shared" si="22"/>
        <v/>
      </c>
      <c r="M235" s="132" t="str">
        <f t="shared" si="25"/>
        <v/>
      </c>
      <c r="N235" s="128"/>
      <c r="O235" s="132" t="str">
        <f t="shared" si="28"/>
        <v/>
      </c>
    </row>
    <row r="236" spans="8:15">
      <c r="H236" s="130" t="str">
        <f t="shared" si="27"/>
        <v/>
      </c>
      <c r="I236" s="131" t="str">
        <f t="shared" si="23"/>
        <v/>
      </c>
      <c r="J236" s="132" t="str">
        <f t="shared" si="24"/>
        <v/>
      </c>
      <c r="K236" s="132" t="str">
        <f t="shared" si="26"/>
        <v/>
      </c>
      <c r="L236" s="132" t="str">
        <f t="shared" si="22"/>
        <v/>
      </c>
      <c r="M236" s="132" t="str">
        <f t="shared" si="25"/>
        <v/>
      </c>
      <c r="N236" s="128"/>
      <c r="O236" s="132" t="str">
        <f t="shared" si="28"/>
        <v/>
      </c>
    </row>
    <row r="237" spans="8:15">
      <c r="H237" s="130" t="str">
        <f t="shared" si="27"/>
        <v/>
      </c>
      <c r="I237" s="131" t="str">
        <f t="shared" si="23"/>
        <v/>
      </c>
      <c r="J237" s="132" t="str">
        <f t="shared" si="24"/>
        <v/>
      </c>
      <c r="K237" s="132" t="str">
        <f t="shared" si="26"/>
        <v/>
      </c>
      <c r="L237" s="132" t="str">
        <f t="shared" si="22"/>
        <v/>
      </c>
      <c r="M237" s="132" t="str">
        <f t="shared" si="25"/>
        <v/>
      </c>
      <c r="N237" s="128"/>
      <c r="O237" s="132" t="str">
        <f t="shared" si="28"/>
        <v/>
      </c>
    </row>
    <row r="238" spans="8:15">
      <c r="H238" s="130" t="str">
        <f t="shared" si="27"/>
        <v/>
      </c>
      <c r="I238" s="131" t="str">
        <f t="shared" si="23"/>
        <v/>
      </c>
      <c r="J238" s="132" t="str">
        <f t="shared" si="24"/>
        <v/>
      </c>
      <c r="K238" s="132" t="str">
        <f t="shared" si="26"/>
        <v/>
      </c>
      <c r="L238" s="132" t="str">
        <f t="shared" si="22"/>
        <v/>
      </c>
      <c r="M238" s="132" t="str">
        <f t="shared" si="25"/>
        <v/>
      </c>
      <c r="N238" s="128"/>
      <c r="O238" s="132" t="str">
        <f t="shared" si="28"/>
        <v/>
      </c>
    </row>
    <row r="239" spans="8:15">
      <c r="H239" s="130" t="str">
        <f t="shared" si="27"/>
        <v/>
      </c>
      <c r="I239" s="131" t="str">
        <f t="shared" si="23"/>
        <v/>
      </c>
      <c r="J239" s="132" t="str">
        <f t="shared" si="24"/>
        <v/>
      </c>
      <c r="K239" s="132" t="str">
        <f t="shared" si="26"/>
        <v/>
      </c>
      <c r="L239" s="132" t="str">
        <f t="shared" si="22"/>
        <v/>
      </c>
      <c r="M239" s="132" t="str">
        <f t="shared" si="25"/>
        <v/>
      </c>
      <c r="N239" s="128"/>
      <c r="O239" s="132" t="str">
        <f t="shared" si="28"/>
        <v/>
      </c>
    </row>
    <row r="240" spans="8:15">
      <c r="H240" s="130" t="str">
        <f t="shared" si="27"/>
        <v/>
      </c>
      <c r="I240" s="131" t="str">
        <f t="shared" si="23"/>
        <v/>
      </c>
      <c r="J240" s="132" t="str">
        <f t="shared" si="24"/>
        <v/>
      </c>
      <c r="K240" s="132" t="str">
        <f t="shared" si="26"/>
        <v/>
      </c>
      <c r="L240" s="132" t="str">
        <f t="shared" si="22"/>
        <v/>
      </c>
      <c r="M240" s="132" t="str">
        <f t="shared" si="25"/>
        <v/>
      </c>
      <c r="N240" s="128"/>
      <c r="O240" s="132" t="str">
        <f t="shared" si="28"/>
        <v/>
      </c>
    </row>
    <row r="241" spans="8:15">
      <c r="H241" s="130" t="str">
        <f t="shared" si="27"/>
        <v/>
      </c>
      <c r="I241" s="131" t="str">
        <f t="shared" si="23"/>
        <v/>
      </c>
      <c r="J241" s="132" t="str">
        <f t="shared" si="24"/>
        <v/>
      </c>
      <c r="K241" s="132" t="str">
        <f t="shared" si="26"/>
        <v/>
      </c>
      <c r="L241" s="132" t="str">
        <f t="shared" si="22"/>
        <v/>
      </c>
      <c r="M241" s="132" t="str">
        <f t="shared" si="25"/>
        <v/>
      </c>
      <c r="N241" s="128"/>
      <c r="O241" s="132" t="str">
        <f t="shared" si="28"/>
        <v/>
      </c>
    </row>
    <row r="242" spans="8:15">
      <c r="H242" s="130" t="str">
        <f t="shared" si="27"/>
        <v/>
      </c>
      <c r="I242" s="131" t="str">
        <f t="shared" si="23"/>
        <v/>
      </c>
      <c r="J242" s="132" t="str">
        <f t="shared" si="24"/>
        <v/>
      </c>
      <c r="K242" s="132" t="str">
        <f t="shared" si="26"/>
        <v/>
      </c>
      <c r="L242" s="132" t="str">
        <f t="shared" si="22"/>
        <v/>
      </c>
      <c r="M242" s="132" t="str">
        <f t="shared" si="25"/>
        <v/>
      </c>
      <c r="N242" s="128"/>
      <c r="O242" s="132" t="str">
        <f t="shared" si="28"/>
        <v/>
      </c>
    </row>
    <row r="243" spans="8:15">
      <c r="H243" s="130" t="str">
        <f t="shared" si="27"/>
        <v/>
      </c>
      <c r="I243" s="131" t="str">
        <f t="shared" si="23"/>
        <v/>
      </c>
      <c r="J243" s="132" t="str">
        <f t="shared" si="24"/>
        <v/>
      </c>
      <c r="K243" s="132" t="str">
        <f t="shared" si="26"/>
        <v/>
      </c>
      <c r="L243" s="132" t="str">
        <f t="shared" si="22"/>
        <v/>
      </c>
      <c r="M243" s="132" t="str">
        <f t="shared" si="25"/>
        <v/>
      </c>
      <c r="N243" s="128"/>
      <c r="O243" s="132" t="str">
        <f t="shared" si="28"/>
        <v/>
      </c>
    </row>
    <row r="244" spans="8:15">
      <c r="H244" s="130" t="str">
        <f t="shared" si="27"/>
        <v/>
      </c>
      <c r="I244" s="131" t="str">
        <f t="shared" si="23"/>
        <v/>
      </c>
      <c r="J244" s="132" t="str">
        <f t="shared" si="24"/>
        <v/>
      </c>
      <c r="K244" s="132" t="str">
        <f t="shared" si="26"/>
        <v/>
      </c>
      <c r="L244" s="132" t="str">
        <f t="shared" si="22"/>
        <v/>
      </c>
      <c r="M244" s="132" t="str">
        <f t="shared" si="25"/>
        <v/>
      </c>
      <c r="N244" s="128"/>
      <c r="O244" s="132" t="str">
        <f t="shared" si="28"/>
        <v/>
      </c>
    </row>
    <row r="245" spans="8:15">
      <c r="H245" s="130" t="str">
        <f t="shared" si="27"/>
        <v/>
      </c>
      <c r="I245" s="131" t="str">
        <f t="shared" si="23"/>
        <v/>
      </c>
      <c r="J245" s="132" t="str">
        <f t="shared" si="24"/>
        <v/>
      </c>
      <c r="K245" s="132" t="str">
        <f t="shared" si="26"/>
        <v/>
      </c>
      <c r="L245" s="132" t="str">
        <f t="shared" si="22"/>
        <v/>
      </c>
      <c r="M245" s="132" t="str">
        <f t="shared" si="25"/>
        <v/>
      </c>
      <c r="N245" s="128"/>
      <c r="O245" s="132" t="str">
        <f t="shared" si="28"/>
        <v/>
      </c>
    </row>
    <row r="246" spans="8:15">
      <c r="H246" s="130" t="str">
        <f t="shared" si="27"/>
        <v/>
      </c>
      <c r="I246" s="131" t="str">
        <f t="shared" si="23"/>
        <v/>
      </c>
      <c r="J246" s="132" t="str">
        <f t="shared" si="24"/>
        <v/>
      </c>
      <c r="K246" s="132" t="str">
        <f t="shared" si="26"/>
        <v/>
      </c>
      <c r="L246" s="132" t="str">
        <f t="shared" si="22"/>
        <v/>
      </c>
      <c r="M246" s="132" t="str">
        <f t="shared" si="25"/>
        <v/>
      </c>
      <c r="N246" s="128"/>
      <c r="O246" s="132" t="str">
        <f t="shared" si="28"/>
        <v/>
      </c>
    </row>
    <row r="247" spans="8:15">
      <c r="H247" s="130" t="str">
        <f t="shared" si="27"/>
        <v/>
      </c>
      <c r="I247" s="131" t="str">
        <f t="shared" si="23"/>
        <v/>
      </c>
      <c r="J247" s="132" t="str">
        <f t="shared" si="24"/>
        <v/>
      </c>
      <c r="K247" s="132" t="str">
        <f t="shared" si="26"/>
        <v/>
      </c>
      <c r="L247" s="132" t="str">
        <f t="shared" si="22"/>
        <v/>
      </c>
      <c r="M247" s="132" t="str">
        <f t="shared" si="25"/>
        <v/>
      </c>
      <c r="N247" s="128"/>
      <c r="O247" s="132" t="str">
        <f t="shared" si="28"/>
        <v/>
      </c>
    </row>
    <row r="248" spans="8:15">
      <c r="H248" s="130" t="str">
        <f t="shared" si="27"/>
        <v/>
      </c>
      <c r="I248" s="131" t="str">
        <f t="shared" si="23"/>
        <v/>
      </c>
      <c r="J248" s="132" t="str">
        <f t="shared" si="24"/>
        <v/>
      </c>
      <c r="K248" s="132" t="str">
        <f t="shared" si="26"/>
        <v/>
      </c>
      <c r="L248" s="132" t="str">
        <f t="shared" si="22"/>
        <v/>
      </c>
      <c r="M248" s="132" t="str">
        <f t="shared" si="25"/>
        <v/>
      </c>
      <c r="N248" s="128"/>
      <c r="O248" s="132" t="str">
        <f t="shared" si="28"/>
        <v/>
      </c>
    </row>
    <row r="249" spans="8:15">
      <c r="H249" s="130" t="str">
        <f t="shared" si="27"/>
        <v/>
      </c>
      <c r="I249" s="131" t="str">
        <f t="shared" si="23"/>
        <v/>
      </c>
      <c r="J249" s="132" t="str">
        <f t="shared" si="24"/>
        <v/>
      </c>
      <c r="K249" s="132" t="str">
        <f t="shared" si="26"/>
        <v/>
      </c>
      <c r="L249" s="132" t="str">
        <f t="shared" si="22"/>
        <v/>
      </c>
      <c r="M249" s="132" t="str">
        <f t="shared" si="25"/>
        <v/>
      </c>
      <c r="N249" s="128"/>
      <c r="O249" s="132" t="str">
        <f t="shared" si="28"/>
        <v/>
      </c>
    </row>
    <row r="250" spans="8:15">
      <c r="H250" s="130" t="str">
        <f t="shared" si="27"/>
        <v/>
      </c>
      <c r="I250" s="131" t="str">
        <f t="shared" si="23"/>
        <v/>
      </c>
      <c r="J250" s="132" t="str">
        <f t="shared" si="24"/>
        <v/>
      </c>
      <c r="K250" s="132" t="str">
        <f t="shared" si="26"/>
        <v/>
      </c>
      <c r="L250" s="132" t="str">
        <f t="shared" si="22"/>
        <v/>
      </c>
      <c r="M250" s="132" t="str">
        <f t="shared" si="25"/>
        <v/>
      </c>
      <c r="N250" s="128"/>
      <c r="O250" s="132" t="str">
        <f t="shared" si="28"/>
        <v/>
      </c>
    </row>
    <row r="251" spans="8:15">
      <c r="H251" s="130" t="str">
        <f t="shared" si="27"/>
        <v/>
      </c>
      <c r="I251" s="131" t="str">
        <f t="shared" si="23"/>
        <v/>
      </c>
      <c r="J251" s="132" t="str">
        <f t="shared" si="24"/>
        <v/>
      </c>
      <c r="K251" s="132" t="str">
        <f t="shared" si="26"/>
        <v/>
      </c>
      <c r="L251" s="132" t="str">
        <f t="shared" si="22"/>
        <v/>
      </c>
      <c r="M251" s="132" t="str">
        <f t="shared" si="25"/>
        <v/>
      </c>
      <c r="N251" s="128"/>
      <c r="O251" s="132" t="str">
        <f t="shared" si="28"/>
        <v/>
      </c>
    </row>
    <row r="252" spans="8:15">
      <c r="H252" s="130" t="str">
        <f t="shared" si="27"/>
        <v/>
      </c>
      <c r="I252" s="131" t="str">
        <f t="shared" si="23"/>
        <v/>
      </c>
      <c r="J252" s="132" t="str">
        <f t="shared" si="24"/>
        <v/>
      </c>
      <c r="K252" s="132" t="str">
        <f t="shared" si="26"/>
        <v/>
      </c>
      <c r="L252" s="132" t="str">
        <f t="shared" si="22"/>
        <v/>
      </c>
      <c r="M252" s="132" t="str">
        <f t="shared" si="25"/>
        <v/>
      </c>
      <c r="N252" s="128"/>
      <c r="O252" s="132" t="str">
        <f t="shared" si="28"/>
        <v/>
      </c>
    </row>
    <row r="253" spans="8:15">
      <c r="H253" s="130" t="str">
        <f t="shared" si="27"/>
        <v/>
      </c>
      <c r="I253" s="131" t="str">
        <f t="shared" si="23"/>
        <v/>
      </c>
      <c r="J253" s="132" t="str">
        <f t="shared" si="24"/>
        <v/>
      </c>
      <c r="K253" s="132" t="str">
        <f t="shared" si="26"/>
        <v/>
      </c>
      <c r="L253" s="132" t="str">
        <f t="shared" si="22"/>
        <v/>
      </c>
      <c r="M253" s="132" t="str">
        <f t="shared" si="25"/>
        <v/>
      </c>
      <c r="N253" s="128"/>
      <c r="O253" s="132" t="str">
        <f t="shared" si="28"/>
        <v/>
      </c>
    </row>
    <row r="254" spans="8:15">
      <c r="H254" s="130" t="str">
        <f t="shared" si="27"/>
        <v/>
      </c>
      <c r="I254" s="131" t="str">
        <f t="shared" si="23"/>
        <v/>
      </c>
      <c r="J254" s="132" t="str">
        <f t="shared" si="24"/>
        <v/>
      </c>
      <c r="K254" s="132" t="str">
        <f t="shared" si="26"/>
        <v/>
      </c>
      <c r="L254" s="132" t="str">
        <f t="shared" si="22"/>
        <v/>
      </c>
      <c r="M254" s="132" t="str">
        <f t="shared" si="25"/>
        <v/>
      </c>
      <c r="N254" s="128"/>
      <c r="O254" s="132" t="str">
        <f t="shared" si="28"/>
        <v/>
      </c>
    </row>
    <row r="255" spans="8:15">
      <c r="H255" s="130" t="str">
        <f t="shared" si="27"/>
        <v/>
      </c>
      <c r="I255" s="131" t="str">
        <f t="shared" si="23"/>
        <v/>
      </c>
      <c r="J255" s="132" t="str">
        <f t="shared" si="24"/>
        <v/>
      </c>
      <c r="K255" s="132" t="str">
        <f t="shared" si="26"/>
        <v/>
      </c>
      <c r="L255" s="132" t="str">
        <f t="shared" si="22"/>
        <v/>
      </c>
      <c r="M255" s="132" t="str">
        <f t="shared" si="25"/>
        <v/>
      </c>
      <c r="N255" s="128"/>
      <c r="O255" s="132" t="str">
        <f t="shared" si="28"/>
        <v/>
      </c>
    </row>
    <row r="256" spans="8:15">
      <c r="H256" s="130" t="str">
        <f t="shared" si="27"/>
        <v/>
      </c>
      <c r="I256" s="131" t="str">
        <f t="shared" si="23"/>
        <v/>
      </c>
      <c r="J256" s="132" t="str">
        <f t="shared" si="24"/>
        <v/>
      </c>
      <c r="K256" s="132" t="str">
        <f t="shared" si="26"/>
        <v/>
      </c>
      <c r="L256" s="132" t="str">
        <f t="shared" si="22"/>
        <v/>
      </c>
      <c r="M256" s="132" t="str">
        <f t="shared" si="25"/>
        <v/>
      </c>
      <c r="N256" s="128"/>
      <c r="O256" s="132" t="str">
        <f t="shared" si="28"/>
        <v/>
      </c>
    </row>
    <row r="257" spans="8:15">
      <c r="H257" s="130" t="str">
        <f t="shared" si="27"/>
        <v/>
      </c>
      <c r="I257" s="131" t="str">
        <f t="shared" si="23"/>
        <v/>
      </c>
      <c r="J257" s="132" t="str">
        <f t="shared" si="24"/>
        <v/>
      </c>
      <c r="K257" s="132" t="str">
        <f t="shared" si="26"/>
        <v/>
      </c>
      <c r="L257" s="132" t="str">
        <f t="shared" si="22"/>
        <v/>
      </c>
      <c r="M257" s="132" t="str">
        <f t="shared" si="25"/>
        <v/>
      </c>
      <c r="N257" s="128"/>
      <c r="O257" s="132" t="str">
        <f t="shared" si="28"/>
        <v/>
      </c>
    </row>
    <row r="258" spans="8:15">
      <c r="H258" s="130" t="str">
        <f t="shared" si="27"/>
        <v/>
      </c>
      <c r="I258" s="131" t="str">
        <f t="shared" si="23"/>
        <v/>
      </c>
      <c r="J258" s="132" t="str">
        <f t="shared" si="24"/>
        <v/>
      </c>
      <c r="K258" s="132" t="str">
        <f t="shared" si="26"/>
        <v/>
      </c>
      <c r="L258" s="132" t="str">
        <f t="shared" si="22"/>
        <v/>
      </c>
      <c r="M258" s="132" t="str">
        <f t="shared" si="25"/>
        <v/>
      </c>
      <c r="N258" s="128"/>
      <c r="O258" s="132" t="str">
        <f t="shared" si="28"/>
        <v/>
      </c>
    </row>
    <row r="259" spans="8:15">
      <c r="H259" s="130" t="str">
        <f t="shared" si="27"/>
        <v/>
      </c>
      <c r="I259" s="131" t="str">
        <f t="shared" si="23"/>
        <v/>
      </c>
      <c r="J259" s="132" t="str">
        <f t="shared" si="24"/>
        <v/>
      </c>
      <c r="K259" s="132" t="str">
        <f t="shared" si="26"/>
        <v/>
      </c>
      <c r="L259" s="132" t="str">
        <f t="shared" si="22"/>
        <v/>
      </c>
      <c r="M259" s="132" t="str">
        <f t="shared" si="25"/>
        <v/>
      </c>
      <c r="N259" s="128"/>
      <c r="O259" s="132" t="str">
        <f t="shared" si="28"/>
        <v/>
      </c>
    </row>
    <row r="260" spans="8:15">
      <c r="H260" s="130" t="str">
        <f t="shared" si="27"/>
        <v/>
      </c>
      <c r="I260" s="131" t="str">
        <f t="shared" si="23"/>
        <v/>
      </c>
      <c r="J260" s="132" t="str">
        <f t="shared" si="24"/>
        <v/>
      </c>
      <c r="K260" s="132" t="str">
        <f t="shared" si="26"/>
        <v/>
      </c>
      <c r="L260" s="132" t="str">
        <f t="shared" si="22"/>
        <v/>
      </c>
      <c r="M260" s="132" t="str">
        <f t="shared" si="25"/>
        <v/>
      </c>
      <c r="N260" s="128"/>
      <c r="O260" s="132" t="str">
        <f t="shared" si="28"/>
        <v/>
      </c>
    </row>
    <row r="261" spans="8:15">
      <c r="H261" s="130" t="str">
        <f t="shared" si="27"/>
        <v/>
      </c>
      <c r="I261" s="131" t="str">
        <f t="shared" si="23"/>
        <v/>
      </c>
      <c r="J261" s="132" t="str">
        <f t="shared" si="24"/>
        <v/>
      </c>
      <c r="K261" s="132" t="str">
        <f t="shared" si="26"/>
        <v/>
      </c>
      <c r="L261" s="132" t="str">
        <f t="shared" si="22"/>
        <v/>
      </c>
      <c r="M261" s="132" t="str">
        <f t="shared" si="25"/>
        <v/>
      </c>
      <c r="N261" s="128"/>
      <c r="O261" s="132" t="str">
        <f t="shared" si="28"/>
        <v/>
      </c>
    </row>
    <row r="262" spans="8:15">
      <c r="H262" s="130" t="str">
        <f t="shared" si="27"/>
        <v/>
      </c>
      <c r="I262" s="131" t="str">
        <f t="shared" si="23"/>
        <v/>
      </c>
      <c r="J262" s="132" t="str">
        <f t="shared" si="24"/>
        <v/>
      </c>
      <c r="K262" s="132" t="str">
        <f t="shared" si="26"/>
        <v/>
      </c>
      <c r="L262" s="132" t="str">
        <f t="shared" si="22"/>
        <v/>
      </c>
      <c r="M262" s="132" t="str">
        <f t="shared" si="25"/>
        <v/>
      </c>
      <c r="N262" s="128"/>
      <c r="O262" s="132" t="str">
        <f t="shared" si="28"/>
        <v/>
      </c>
    </row>
    <row r="263" spans="8:15">
      <c r="H263" s="130" t="str">
        <f t="shared" si="27"/>
        <v/>
      </c>
      <c r="I263" s="131" t="str">
        <f t="shared" si="23"/>
        <v/>
      </c>
      <c r="J263" s="132" t="str">
        <f t="shared" si="24"/>
        <v/>
      </c>
      <c r="K263" s="132" t="str">
        <f t="shared" si="26"/>
        <v/>
      </c>
      <c r="L263" s="132" t="str">
        <f t="shared" si="22"/>
        <v/>
      </c>
      <c r="M263" s="132" t="str">
        <f t="shared" si="25"/>
        <v/>
      </c>
      <c r="N263" s="128"/>
      <c r="O263" s="132" t="str">
        <f t="shared" si="28"/>
        <v/>
      </c>
    </row>
    <row r="264" spans="8:15">
      <c r="H264" s="130" t="str">
        <f t="shared" si="27"/>
        <v/>
      </c>
      <c r="I264" s="131" t="str">
        <f t="shared" si="23"/>
        <v/>
      </c>
      <c r="J264" s="132" t="str">
        <f t="shared" si="24"/>
        <v/>
      </c>
      <c r="K264" s="132" t="str">
        <f t="shared" si="26"/>
        <v/>
      </c>
      <c r="L264" s="132" t="str">
        <f t="shared" si="22"/>
        <v/>
      </c>
      <c r="M264" s="132" t="str">
        <f t="shared" si="25"/>
        <v/>
      </c>
      <c r="N264" s="128"/>
      <c r="O264" s="132" t="str">
        <f t="shared" si="28"/>
        <v/>
      </c>
    </row>
    <row r="265" spans="8:15">
      <c r="H265" s="130" t="str">
        <f t="shared" si="27"/>
        <v/>
      </c>
      <c r="I265" s="131" t="str">
        <f t="shared" si="23"/>
        <v/>
      </c>
      <c r="J265" s="132" t="str">
        <f t="shared" si="24"/>
        <v/>
      </c>
      <c r="K265" s="132" t="str">
        <f t="shared" si="26"/>
        <v/>
      </c>
      <c r="L265" s="132" t="str">
        <f t="shared" si="22"/>
        <v/>
      </c>
      <c r="M265" s="132" t="str">
        <f t="shared" si="25"/>
        <v/>
      </c>
      <c r="N265" s="128"/>
      <c r="O265" s="132" t="str">
        <f t="shared" si="28"/>
        <v/>
      </c>
    </row>
    <row r="266" spans="8:15">
      <c r="H266" s="130" t="str">
        <f t="shared" si="27"/>
        <v/>
      </c>
      <c r="I266" s="131" t="str">
        <f t="shared" si="23"/>
        <v/>
      </c>
      <c r="J266" s="132" t="str">
        <f t="shared" si="24"/>
        <v/>
      </c>
      <c r="K266" s="132" t="str">
        <f t="shared" si="26"/>
        <v/>
      </c>
      <c r="L266" s="132" t="str">
        <f t="shared" si="22"/>
        <v/>
      </c>
      <c r="M266" s="132" t="str">
        <f t="shared" si="25"/>
        <v/>
      </c>
      <c r="N266" s="128"/>
      <c r="O266" s="132" t="str">
        <f t="shared" si="28"/>
        <v/>
      </c>
    </row>
    <row r="267" spans="8:15">
      <c r="H267" s="130" t="str">
        <f t="shared" si="27"/>
        <v/>
      </c>
      <c r="I267" s="131" t="str">
        <f t="shared" si="23"/>
        <v/>
      </c>
      <c r="J267" s="132" t="str">
        <f t="shared" si="24"/>
        <v/>
      </c>
      <c r="K267" s="132" t="str">
        <f t="shared" si="26"/>
        <v/>
      </c>
      <c r="L267" s="132" t="str">
        <f t="shared" ref="L267:L330" si="29">IF(I267="","",J267*$D$12)</f>
        <v/>
      </c>
      <c r="M267" s="132" t="str">
        <f t="shared" si="25"/>
        <v/>
      </c>
      <c r="N267" s="128"/>
      <c r="O267" s="132" t="str">
        <f t="shared" si="28"/>
        <v/>
      </c>
    </row>
    <row r="268" spans="8:15">
      <c r="H268" s="130" t="str">
        <f t="shared" si="27"/>
        <v/>
      </c>
      <c r="I268" s="131" t="str">
        <f t="shared" ref="I268:I331" si="30">IF(OR(I267&gt;=$D$11,O267=0),"",I267+1)</f>
        <v/>
      </c>
      <c r="J268" s="132" t="str">
        <f t="shared" ref="J268:J331" si="31">IF(I268="","",O267)</f>
        <v/>
      </c>
      <c r="K268" s="132" t="str">
        <f t="shared" si="26"/>
        <v/>
      </c>
      <c r="L268" s="132" t="str">
        <f t="shared" si="29"/>
        <v/>
      </c>
      <c r="M268" s="132" t="str">
        <f t="shared" ref="M268:M331" si="32">IF(I268="","",+K268-L268+N268)</f>
        <v/>
      </c>
      <c r="N268" s="128"/>
      <c r="O268" s="132" t="str">
        <f t="shared" si="28"/>
        <v/>
      </c>
    </row>
    <row r="269" spans="8:15">
      <c r="H269" s="130" t="str">
        <f t="shared" si="27"/>
        <v/>
      </c>
      <c r="I269" s="131" t="str">
        <f t="shared" si="30"/>
        <v/>
      </c>
      <c r="J269" s="132" t="str">
        <f t="shared" si="31"/>
        <v/>
      </c>
      <c r="K269" s="132" t="str">
        <f t="shared" ref="K269:K332" si="33">IF(I269="","",IF($D$13&gt;O268,O268,$D$13))</f>
        <v/>
      </c>
      <c r="L269" s="132" t="str">
        <f t="shared" si="29"/>
        <v/>
      </c>
      <c r="M269" s="132" t="str">
        <f t="shared" si="32"/>
        <v/>
      </c>
      <c r="N269" s="128"/>
      <c r="O269" s="132" t="str">
        <f t="shared" si="28"/>
        <v/>
      </c>
    </row>
    <row r="270" spans="8:15">
      <c r="H270" s="130" t="str">
        <f t="shared" ref="H270:H333" si="34">IF(I270="","",DATE(YEAR(H269),MONTH(H269)+1,DAY(H269)))</f>
        <v/>
      </c>
      <c r="I270" s="131" t="str">
        <f t="shared" si="30"/>
        <v/>
      </c>
      <c r="J270" s="132" t="str">
        <f t="shared" si="31"/>
        <v/>
      </c>
      <c r="K270" s="132" t="str">
        <f t="shared" si="33"/>
        <v/>
      </c>
      <c r="L270" s="132" t="str">
        <f t="shared" si="29"/>
        <v/>
      </c>
      <c r="M270" s="132" t="str">
        <f t="shared" si="32"/>
        <v/>
      </c>
      <c r="N270" s="128"/>
      <c r="O270" s="132" t="str">
        <f t="shared" si="28"/>
        <v/>
      </c>
    </row>
    <row r="271" spans="8:15">
      <c r="H271" s="130" t="str">
        <f t="shared" si="34"/>
        <v/>
      </c>
      <c r="I271" s="131" t="str">
        <f t="shared" si="30"/>
        <v/>
      </c>
      <c r="J271" s="132" t="str">
        <f t="shared" si="31"/>
        <v/>
      </c>
      <c r="K271" s="132" t="str">
        <f t="shared" si="33"/>
        <v/>
      </c>
      <c r="L271" s="132" t="str">
        <f t="shared" si="29"/>
        <v/>
      </c>
      <c r="M271" s="132" t="str">
        <f t="shared" si="32"/>
        <v/>
      </c>
      <c r="N271" s="128"/>
      <c r="O271" s="132" t="str">
        <f t="shared" si="28"/>
        <v/>
      </c>
    </row>
    <row r="272" spans="8:15">
      <c r="H272" s="130" t="str">
        <f t="shared" si="34"/>
        <v/>
      </c>
      <c r="I272" s="131" t="str">
        <f t="shared" si="30"/>
        <v/>
      </c>
      <c r="J272" s="132" t="str">
        <f t="shared" si="31"/>
        <v/>
      </c>
      <c r="K272" s="132" t="str">
        <f t="shared" si="33"/>
        <v/>
      </c>
      <c r="L272" s="132" t="str">
        <f t="shared" si="29"/>
        <v/>
      </c>
      <c r="M272" s="132" t="str">
        <f t="shared" si="32"/>
        <v/>
      </c>
      <c r="N272" s="128"/>
      <c r="O272" s="132" t="str">
        <f t="shared" si="28"/>
        <v/>
      </c>
    </row>
    <row r="273" spans="8:15">
      <c r="H273" s="130" t="str">
        <f t="shared" si="34"/>
        <v/>
      </c>
      <c r="I273" s="131" t="str">
        <f t="shared" si="30"/>
        <v/>
      </c>
      <c r="J273" s="132" t="str">
        <f t="shared" si="31"/>
        <v/>
      </c>
      <c r="K273" s="132" t="str">
        <f t="shared" si="33"/>
        <v/>
      </c>
      <c r="L273" s="132" t="str">
        <f t="shared" si="29"/>
        <v/>
      </c>
      <c r="M273" s="132" t="str">
        <f t="shared" si="32"/>
        <v/>
      </c>
      <c r="N273" s="128"/>
      <c r="O273" s="132" t="str">
        <f t="shared" si="28"/>
        <v/>
      </c>
    </row>
    <row r="274" spans="8:15">
      <c r="H274" s="130" t="str">
        <f t="shared" si="34"/>
        <v/>
      </c>
      <c r="I274" s="131" t="str">
        <f t="shared" si="30"/>
        <v/>
      </c>
      <c r="J274" s="132" t="str">
        <f t="shared" si="31"/>
        <v/>
      </c>
      <c r="K274" s="132" t="str">
        <f t="shared" si="33"/>
        <v/>
      </c>
      <c r="L274" s="132" t="str">
        <f t="shared" si="29"/>
        <v/>
      </c>
      <c r="M274" s="132" t="str">
        <f t="shared" si="32"/>
        <v/>
      </c>
      <c r="N274" s="128"/>
      <c r="O274" s="132" t="str">
        <f t="shared" si="28"/>
        <v/>
      </c>
    </row>
    <row r="275" spans="8:15">
      <c r="H275" s="130" t="str">
        <f t="shared" si="34"/>
        <v/>
      </c>
      <c r="I275" s="131" t="str">
        <f t="shared" si="30"/>
        <v/>
      </c>
      <c r="J275" s="132" t="str">
        <f t="shared" si="31"/>
        <v/>
      </c>
      <c r="K275" s="132" t="str">
        <f t="shared" si="33"/>
        <v/>
      </c>
      <c r="L275" s="132" t="str">
        <f t="shared" si="29"/>
        <v/>
      </c>
      <c r="M275" s="132" t="str">
        <f t="shared" si="32"/>
        <v/>
      </c>
      <c r="N275" s="128"/>
      <c r="O275" s="132" t="str">
        <f t="shared" si="28"/>
        <v/>
      </c>
    </row>
    <row r="276" spans="8:15">
      <c r="H276" s="130" t="str">
        <f t="shared" si="34"/>
        <v/>
      </c>
      <c r="I276" s="131" t="str">
        <f t="shared" si="30"/>
        <v/>
      </c>
      <c r="J276" s="132" t="str">
        <f t="shared" si="31"/>
        <v/>
      </c>
      <c r="K276" s="132" t="str">
        <f t="shared" si="33"/>
        <v/>
      </c>
      <c r="L276" s="132" t="str">
        <f t="shared" si="29"/>
        <v/>
      </c>
      <c r="M276" s="132" t="str">
        <f t="shared" si="32"/>
        <v/>
      </c>
      <c r="N276" s="128"/>
      <c r="O276" s="132" t="str">
        <f t="shared" si="28"/>
        <v/>
      </c>
    </row>
    <row r="277" spans="8:15">
      <c r="H277" s="130" t="str">
        <f t="shared" si="34"/>
        <v/>
      </c>
      <c r="I277" s="131" t="str">
        <f t="shared" si="30"/>
        <v/>
      </c>
      <c r="J277" s="132" t="str">
        <f t="shared" si="31"/>
        <v/>
      </c>
      <c r="K277" s="132" t="str">
        <f t="shared" si="33"/>
        <v/>
      </c>
      <c r="L277" s="132" t="str">
        <f t="shared" si="29"/>
        <v/>
      </c>
      <c r="M277" s="132" t="str">
        <f t="shared" si="32"/>
        <v/>
      </c>
      <c r="N277" s="128"/>
      <c r="O277" s="132" t="str">
        <f t="shared" si="28"/>
        <v/>
      </c>
    </row>
    <row r="278" spans="8:15">
      <c r="H278" s="130" t="str">
        <f t="shared" si="34"/>
        <v/>
      </c>
      <c r="I278" s="131" t="str">
        <f t="shared" si="30"/>
        <v/>
      </c>
      <c r="J278" s="132" t="str">
        <f t="shared" si="31"/>
        <v/>
      </c>
      <c r="K278" s="132" t="str">
        <f t="shared" si="33"/>
        <v/>
      </c>
      <c r="L278" s="132" t="str">
        <f t="shared" si="29"/>
        <v/>
      </c>
      <c r="M278" s="132" t="str">
        <f t="shared" si="32"/>
        <v/>
      </c>
      <c r="N278" s="128"/>
      <c r="O278" s="132" t="str">
        <f t="shared" si="28"/>
        <v/>
      </c>
    </row>
    <row r="279" spans="8:15">
      <c r="H279" s="130" t="str">
        <f t="shared" si="34"/>
        <v/>
      </c>
      <c r="I279" s="131" t="str">
        <f t="shared" si="30"/>
        <v/>
      </c>
      <c r="J279" s="132" t="str">
        <f t="shared" si="31"/>
        <v/>
      </c>
      <c r="K279" s="132" t="str">
        <f t="shared" si="33"/>
        <v/>
      </c>
      <c r="L279" s="132" t="str">
        <f t="shared" si="29"/>
        <v/>
      </c>
      <c r="M279" s="132" t="str">
        <f t="shared" si="32"/>
        <v/>
      </c>
      <c r="N279" s="128"/>
      <c r="O279" s="132" t="str">
        <f t="shared" si="28"/>
        <v/>
      </c>
    </row>
    <row r="280" spans="8:15">
      <c r="H280" s="130" t="str">
        <f t="shared" si="34"/>
        <v/>
      </c>
      <c r="I280" s="131" t="str">
        <f t="shared" si="30"/>
        <v/>
      </c>
      <c r="J280" s="132" t="str">
        <f t="shared" si="31"/>
        <v/>
      </c>
      <c r="K280" s="132" t="str">
        <f t="shared" si="33"/>
        <v/>
      </c>
      <c r="L280" s="132" t="str">
        <f t="shared" si="29"/>
        <v/>
      </c>
      <c r="M280" s="132" t="str">
        <f t="shared" si="32"/>
        <v/>
      </c>
      <c r="N280" s="128"/>
      <c r="O280" s="132" t="str">
        <f t="shared" si="28"/>
        <v/>
      </c>
    </row>
    <row r="281" spans="8:15">
      <c r="H281" s="130" t="str">
        <f t="shared" si="34"/>
        <v/>
      </c>
      <c r="I281" s="131" t="str">
        <f t="shared" si="30"/>
        <v/>
      </c>
      <c r="J281" s="132" t="str">
        <f t="shared" si="31"/>
        <v/>
      </c>
      <c r="K281" s="132" t="str">
        <f t="shared" si="33"/>
        <v/>
      </c>
      <c r="L281" s="132" t="str">
        <f t="shared" si="29"/>
        <v/>
      </c>
      <c r="M281" s="132" t="str">
        <f t="shared" si="32"/>
        <v/>
      </c>
      <c r="N281" s="128"/>
      <c r="O281" s="132" t="str">
        <f t="shared" si="28"/>
        <v/>
      </c>
    </row>
    <row r="282" spans="8:15">
      <c r="H282" s="130" t="str">
        <f t="shared" si="34"/>
        <v/>
      </c>
      <c r="I282" s="131" t="str">
        <f t="shared" si="30"/>
        <v/>
      </c>
      <c r="J282" s="132" t="str">
        <f t="shared" si="31"/>
        <v/>
      </c>
      <c r="K282" s="132" t="str">
        <f t="shared" si="33"/>
        <v/>
      </c>
      <c r="L282" s="132" t="str">
        <f t="shared" si="29"/>
        <v/>
      </c>
      <c r="M282" s="132" t="str">
        <f t="shared" si="32"/>
        <v/>
      </c>
      <c r="N282" s="128"/>
      <c r="O282" s="132" t="str">
        <f t="shared" si="28"/>
        <v/>
      </c>
    </row>
    <row r="283" spans="8:15">
      <c r="H283" s="130" t="str">
        <f t="shared" si="34"/>
        <v/>
      </c>
      <c r="I283" s="131" t="str">
        <f t="shared" si="30"/>
        <v/>
      </c>
      <c r="J283" s="132" t="str">
        <f t="shared" si="31"/>
        <v/>
      </c>
      <c r="K283" s="132" t="str">
        <f t="shared" si="33"/>
        <v/>
      </c>
      <c r="L283" s="132" t="str">
        <f t="shared" si="29"/>
        <v/>
      </c>
      <c r="M283" s="132" t="str">
        <f t="shared" si="32"/>
        <v/>
      </c>
      <c r="N283" s="128"/>
      <c r="O283" s="132" t="str">
        <f t="shared" si="28"/>
        <v/>
      </c>
    </row>
    <row r="284" spans="8:15">
      <c r="H284" s="130" t="str">
        <f t="shared" si="34"/>
        <v/>
      </c>
      <c r="I284" s="131" t="str">
        <f t="shared" si="30"/>
        <v/>
      </c>
      <c r="J284" s="132" t="str">
        <f t="shared" si="31"/>
        <v/>
      </c>
      <c r="K284" s="132" t="str">
        <f t="shared" si="33"/>
        <v/>
      </c>
      <c r="L284" s="132" t="str">
        <f t="shared" si="29"/>
        <v/>
      </c>
      <c r="M284" s="132" t="str">
        <f t="shared" si="32"/>
        <v/>
      </c>
      <c r="N284" s="128"/>
      <c r="O284" s="132" t="str">
        <f t="shared" si="28"/>
        <v/>
      </c>
    </row>
    <row r="285" spans="8:15">
      <c r="H285" s="130" t="str">
        <f t="shared" si="34"/>
        <v/>
      </c>
      <c r="I285" s="131" t="str">
        <f t="shared" si="30"/>
        <v/>
      </c>
      <c r="J285" s="132" t="str">
        <f t="shared" si="31"/>
        <v/>
      </c>
      <c r="K285" s="132" t="str">
        <f t="shared" si="33"/>
        <v/>
      </c>
      <c r="L285" s="132" t="str">
        <f t="shared" si="29"/>
        <v/>
      </c>
      <c r="M285" s="132" t="str">
        <f t="shared" si="32"/>
        <v/>
      </c>
      <c r="N285" s="128"/>
      <c r="O285" s="132" t="str">
        <f t="shared" si="28"/>
        <v/>
      </c>
    </row>
    <row r="286" spans="8:15">
      <c r="H286" s="130" t="str">
        <f t="shared" si="34"/>
        <v/>
      </c>
      <c r="I286" s="131" t="str">
        <f t="shared" si="30"/>
        <v/>
      </c>
      <c r="J286" s="132" t="str">
        <f t="shared" si="31"/>
        <v/>
      </c>
      <c r="K286" s="132" t="str">
        <f t="shared" si="33"/>
        <v/>
      </c>
      <c r="L286" s="132" t="str">
        <f t="shared" si="29"/>
        <v/>
      </c>
      <c r="M286" s="132" t="str">
        <f t="shared" si="32"/>
        <v/>
      </c>
      <c r="N286" s="128"/>
      <c r="O286" s="132" t="str">
        <f t="shared" si="28"/>
        <v/>
      </c>
    </row>
    <row r="287" spans="8:15">
      <c r="H287" s="130" t="str">
        <f t="shared" si="34"/>
        <v/>
      </c>
      <c r="I287" s="131" t="str">
        <f t="shared" si="30"/>
        <v/>
      </c>
      <c r="J287" s="132" t="str">
        <f t="shared" si="31"/>
        <v/>
      </c>
      <c r="K287" s="132" t="str">
        <f t="shared" si="33"/>
        <v/>
      </c>
      <c r="L287" s="132" t="str">
        <f t="shared" si="29"/>
        <v/>
      </c>
      <c r="M287" s="132" t="str">
        <f t="shared" si="32"/>
        <v/>
      </c>
      <c r="N287" s="128"/>
      <c r="O287" s="132" t="str">
        <f t="shared" si="28"/>
        <v/>
      </c>
    </row>
    <row r="288" spans="8:15">
      <c r="H288" s="130" t="str">
        <f t="shared" si="34"/>
        <v/>
      </c>
      <c r="I288" s="131" t="str">
        <f t="shared" si="30"/>
        <v/>
      </c>
      <c r="J288" s="132" t="str">
        <f t="shared" si="31"/>
        <v/>
      </c>
      <c r="K288" s="132" t="str">
        <f t="shared" si="33"/>
        <v/>
      </c>
      <c r="L288" s="132" t="str">
        <f t="shared" si="29"/>
        <v/>
      </c>
      <c r="M288" s="132" t="str">
        <f t="shared" si="32"/>
        <v/>
      </c>
      <c r="N288" s="128"/>
      <c r="O288" s="132" t="str">
        <f t="shared" si="28"/>
        <v/>
      </c>
    </row>
    <row r="289" spans="8:15">
      <c r="H289" s="130" t="str">
        <f t="shared" si="34"/>
        <v/>
      </c>
      <c r="I289" s="131" t="str">
        <f t="shared" si="30"/>
        <v/>
      </c>
      <c r="J289" s="132" t="str">
        <f t="shared" si="31"/>
        <v/>
      </c>
      <c r="K289" s="132" t="str">
        <f t="shared" si="33"/>
        <v/>
      </c>
      <c r="L289" s="132" t="str">
        <f t="shared" si="29"/>
        <v/>
      </c>
      <c r="M289" s="132" t="str">
        <f t="shared" si="32"/>
        <v/>
      </c>
      <c r="N289" s="128"/>
      <c r="O289" s="132" t="str">
        <f t="shared" si="28"/>
        <v/>
      </c>
    </row>
    <row r="290" spans="8:15">
      <c r="H290" s="130" t="str">
        <f t="shared" si="34"/>
        <v/>
      </c>
      <c r="I290" s="131" t="str">
        <f t="shared" si="30"/>
        <v/>
      </c>
      <c r="J290" s="132" t="str">
        <f t="shared" si="31"/>
        <v/>
      </c>
      <c r="K290" s="132" t="str">
        <f t="shared" si="33"/>
        <v/>
      </c>
      <c r="L290" s="132" t="str">
        <f t="shared" si="29"/>
        <v/>
      </c>
      <c r="M290" s="132" t="str">
        <f t="shared" si="32"/>
        <v/>
      </c>
      <c r="N290" s="128"/>
      <c r="O290" s="132" t="str">
        <f t="shared" si="28"/>
        <v/>
      </c>
    </row>
    <row r="291" spans="8:15">
      <c r="H291" s="130" t="str">
        <f t="shared" si="34"/>
        <v/>
      </c>
      <c r="I291" s="131" t="str">
        <f t="shared" si="30"/>
        <v/>
      </c>
      <c r="J291" s="132" t="str">
        <f t="shared" si="31"/>
        <v/>
      </c>
      <c r="K291" s="132" t="str">
        <f t="shared" si="33"/>
        <v/>
      </c>
      <c r="L291" s="132" t="str">
        <f t="shared" si="29"/>
        <v/>
      </c>
      <c r="M291" s="132" t="str">
        <f t="shared" si="32"/>
        <v/>
      </c>
      <c r="N291" s="128"/>
      <c r="O291" s="132" t="str">
        <f t="shared" si="28"/>
        <v/>
      </c>
    </row>
    <row r="292" spans="8:15">
      <c r="H292" s="130" t="str">
        <f t="shared" si="34"/>
        <v/>
      </c>
      <c r="I292" s="131" t="str">
        <f t="shared" si="30"/>
        <v/>
      </c>
      <c r="J292" s="132" t="str">
        <f t="shared" si="31"/>
        <v/>
      </c>
      <c r="K292" s="132" t="str">
        <f t="shared" si="33"/>
        <v/>
      </c>
      <c r="L292" s="132" t="str">
        <f t="shared" si="29"/>
        <v/>
      </c>
      <c r="M292" s="132" t="str">
        <f t="shared" si="32"/>
        <v/>
      </c>
      <c r="N292" s="128"/>
      <c r="O292" s="132" t="str">
        <f t="shared" si="28"/>
        <v/>
      </c>
    </row>
    <row r="293" spans="8:15">
      <c r="H293" s="130" t="str">
        <f t="shared" si="34"/>
        <v/>
      </c>
      <c r="I293" s="131" t="str">
        <f t="shared" si="30"/>
        <v/>
      </c>
      <c r="J293" s="132" t="str">
        <f t="shared" si="31"/>
        <v/>
      </c>
      <c r="K293" s="132" t="str">
        <f t="shared" si="33"/>
        <v/>
      </c>
      <c r="L293" s="132" t="str">
        <f t="shared" si="29"/>
        <v/>
      </c>
      <c r="M293" s="132" t="str">
        <f t="shared" si="32"/>
        <v/>
      </c>
      <c r="N293" s="128"/>
      <c r="O293" s="132" t="str">
        <f t="shared" si="28"/>
        <v/>
      </c>
    </row>
    <row r="294" spans="8:15">
      <c r="H294" s="130" t="str">
        <f t="shared" si="34"/>
        <v/>
      </c>
      <c r="I294" s="131" t="str">
        <f t="shared" si="30"/>
        <v/>
      </c>
      <c r="J294" s="132" t="str">
        <f t="shared" si="31"/>
        <v/>
      </c>
      <c r="K294" s="132" t="str">
        <f t="shared" si="33"/>
        <v/>
      </c>
      <c r="L294" s="132" t="str">
        <f t="shared" si="29"/>
        <v/>
      </c>
      <c r="M294" s="132" t="str">
        <f t="shared" si="32"/>
        <v/>
      </c>
      <c r="N294" s="128"/>
      <c r="O294" s="132" t="str">
        <f t="shared" si="28"/>
        <v/>
      </c>
    </row>
    <row r="295" spans="8:15">
      <c r="H295" s="130" t="str">
        <f t="shared" si="34"/>
        <v/>
      </c>
      <c r="I295" s="131" t="str">
        <f t="shared" si="30"/>
        <v/>
      </c>
      <c r="J295" s="132" t="str">
        <f t="shared" si="31"/>
        <v/>
      </c>
      <c r="K295" s="132" t="str">
        <f t="shared" si="33"/>
        <v/>
      </c>
      <c r="L295" s="132" t="str">
        <f t="shared" si="29"/>
        <v/>
      </c>
      <c r="M295" s="132" t="str">
        <f t="shared" si="32"/>
        <v/>
      </c>
      <c r="N295" s="128"/>
      <c r="O295" s="132" t="str">
        <f t="shared" si="28"/>
        <v/>
      </c>
    </row>
    <row r="296" spans="8:15">
      <c r="H296" s="130" t="str">
        <f t="shared" si="34"/>
        <v/>
      </c>
      <c r="I296" s="131" t="str">
        <f t="shared" si="30"/>
        <v/>
      </c>
      <c r="J296" s="132" t="str">
        <f t="shared" si="31"/>
        <v/>
      </c>
      <c r="K296" s="132" t="str">
        <f t="shared" si="33"/>
        <v/>
      </c>
      <c r="L296" s="132" t="str">
        <f t="shared" si="29"/>
        <v/>
      </c>
      <c r="M296" s="132" t="str">
        <f t="shared" si="32"/>
        <v/>
      </c>
      <c r="N296" s="128"/>
      <c r="O296" s="132" t="str">
        <f t="shared" ref="O296:O359" si="35">IFERROR(IF(+J296-M296&lt;1,0,J296-M296),"")</f>
        <v/>
      </c>
    </row>
    <row r="297" spans="8:15">
      <c r="H297" s="130" t="str">
        <f t="shared" si="34"/>
        <v/>
      </c>
      <c r="I297" s="131" t="str">
        <f t="shared" si="30"/>
        <v/>
      </c>
      <c r="J297" s="132" t="str">
        <f t="shared" si="31"/>
        <v/>
      </c>
      <c r="K297" s="132" t="str">
        <f t="shared" si="33"/>
        <v/>
      </c>
      <c r="L297" s="132" t="str">
        <f t="shared" si="29"/>
        <v/>
      </c>
      <c r="M297" s="132" t="str">
        <f t="shared" si="32"/>
        <v/>
      </c>
      <c r="N297" s="128"/>
      <c r="O297" s="132" t="str">
        <f t="shared" si="35"/>
        <v/>
      </c>
    </row>
    <row r="298" spans="8:15">
      <c r="H298" s="130" t="str">
        <f t="shared" si="34"/>
        <v/>
      </c>
      <c r="I298" s="131" t="str">
        <f t="shared" si="30"/>
        <v/>
      </c>
      <c r="J298" s="132" t="str">
        <f t="shared" si="31"/>
        <v/>
      </c>
      <c r="K298" s="132" t="str">
        <f t="shared" si="33"/>
        <v/>
      </c>
      <c r="L298" s="132" t="str">
        <f t="shared" si="29"/>
        <v/>
      </c>
      <c r="M298" s="132" t="str">
        <f t="shared" si="32"/>
        <v/>
      </c>
      <c r="N298" s="128"/>
      <c r="O298" s="132" t="str">
        <f t="shared" si="35"/>
        <v/>
      </c>
    </row>
    <row r="299" spans="8:15">
      <c r="H299" s="130" t="str">
        <f t="shared" si="34"/>
        <v/>
      </c>
      <c r="I299" s="131" t="str">
        <f t="shared" si="30"/>
        <v/>
      </c>
      <c r="J299" s="132" t="str">
        <f t="shared" si="31"/>
        <v/>
      </c>
      <c r="K299" s="132" t="str">
        <f t="shared" si="33"/>
        <v/>
      </c>
      <c r="L299" s="132" t="str">
        <f t="shared" si="29"/>
        <v/>
      </c>
      <c r="M299" s="132" t="str">
        <f t="shared" si="32"/>
        <v/>
      </c>
      <c r="N299" s="128"/>
      <c r="O299" s="132" t="str">
        <f t="shared" si="35"/>
        <v/>
      </c>
    </row>
    <row r="300" spans="8:15">
      <c r="H300" s="130" t="str">
        <f t="shared" si="34"/>
        <v/>
      </c>
      <c r="I300" s="131" t="str">
        <f t="shared" si="30"/>
        <v/>
      </c>
      <c r="J300" s="132" t="str">
        <f t="shared" si="31"/>
        <v/>
      </c>
      <c r="K300" s="132" t="str">
        <f t="shared" si="33"/>
        <v/>
      </c>
      <c r="L300" s="132" t="str">
        <f t="shared" si="29"/>
        <v/>
      </c>
      <c r="M300" s="132" t="str">
        <f t="shared" si="32"/>
        <v/>
      </c>
      <c r="N300" s="128"/>
      <c r="O300" s="132" t="str">
        <f t="shared" si="35"/>
        <v/>
      </c>
    </row>
    <row r="301" spans="8:15">
      <c r="H301" s="130" t="str">
        <f t="shared" si="34"/>
        <v/>
      </c>
      <c r="I301" s="131" t="str">
        <f t="shared" si="30"/>
        <v/>
      </c>
      <c r="J301" s="132" t="str">
        <f t="shared" si="31"/>
        <v/>
      </c>
      <c r="K301" s="132" t="str">
        <f t="shared" si="33"/>
        <v/>
      </c>
      <c r="L301" s="132" t="str">
        <f t="shared" si="29"/>
        <v/>
      </c>
      <c r="M301" s="132" t="str">
        <f t="shared" si="32"/>
        <v/>
      </c>
      <c r="N301" s="128"/>
      <c r="O301" s="132" t="str">
        <f t="shared" si="35"/>
        <v/>
      </c>
    </row>
    <row r="302" spans="8:15">
      <c r="H302" s="130" t="str">
        <f t="shared" si="34"/>
        <v/>
      </c>
      <c r="I302" s="131" t="str">
        <f t="shared" si="30"/>
        <v/>
      </c>
      <c r="J302" s="132" t="str">
        <f t="shared" si="31"/>
        <v/>
      </c>
      <c r="K302" s="132" t="str">
        <f t="shared" si="33"/>
        <v/>
      </c>
      <c r="L302" s="132" t="str">
        <f t="shared" si="29"/>
        <v/>
      </c>
      <c r="M302" s="132" t="str">
        <f t="shared" si="32"/>
        <v/>
      </c>
      <c r="N302" s="128"/>
      <c r="O302" s="132" t="str">
        <f t="shared" si="35"/>
        <v/>
      </c>
    </row>
    <row r="303" spans="8:15">
      <c r="H303" s="130" t="str">
        <f t="shared" si="34"/>
        <v/>
      </c>
      <c r="I303" s="131" t="str">
        <f t="shared" si="30"/>
        <v/>
      </c>
      <c r="J303" s="132" t="str">
        <f t="shared" si="31"/>
        <v/>
      </c>
      <c r="K303" s="132" t="str">
        <f t="shared" si="33"/>
        <v/>
      </c>
      <c r="L303" s="132" t="str">
        <f t="shared" si="29"/>
        <v/>
      </c>
      <c r="M303" s="132" t="str">
        <f t="shared" si="32"/>
        <v/>
      </c>
      <c r="N303" s="128"/>
      <c r="O303" s="132" t="str">
        <f t="shared" si="35"/>
        <v/>
      </c>
    </row>
    <row r="304" spans="8:15">
      <c r="H304" s="130" t="str">
        <f t="shared" si="34"/>
        <v/>
      </c>
      <c r="I304" s="131" t="str">
        <f t="shared" si="30"/>
        <v/>
      </c>
      <c r="J304" s="132" t="str">
        <f t="shared" si="31"/>
        <v/>
      </c>
      <c r="K304" s="132" t="str">
        <f t="shared" si="33"/>
        <v/>
      </c>
      <c r="L304" s="132" t="str">
        <f t="shared" si="29"/>
        <v/>
      </c>
      <c r="M304" s="132" t="str">
        <f t="shared" si="32"/>
        <v/>
      </c>
      <c r="N304" s="128"/>
      <c r="O304" s="132" t="str">
        <f t="shared" si="35"/>
        <v/>
      </c>
    </row>
    <row r="305" spans="8:15">
      <c r="H305" s="130" t="str">
        <f t="shared" si="34"/>
        <v/>
      </c>
      <c r="I305" s="131" t="str">
        <f t="shared" si="30"/>
        <v/>
      </c>
      <c r="J305" s="132" t="str">
        <f t="shared" si="31"/>
        <v/>
      </c>
      <c r="K305" s="132" t="str">
        <f t="shared" si="33"/>
        <v/>
      </c>
      <c r="L305" s="132" t="str">
        <f t="shared" si="29"/>
        <v/>
      </c>
      <c r="M305" s="132" t="str">
        <f t="shared" si="32"/>
        <v/>
      </c>
      <c r="N305" s="128"/>
      <c r="O305" s="132" t="str">
        <f t="shared" si="35"/>
        <v/>
      </c>
    </row>
    <row r="306" spans="8:15">
      <c r="H306" s="130" t="str">
        <f t="shared" si="34"/>
        <v/>
      </c>
      <c r="I306" s="131" t="str">
        <f t="shared" si="30"/>
        <v/>
      </c>
      <c r="J306" s="132" t="str">
        <f t="shared" si="31"/>
        <v/>
      </c>
      <c r="K306" s="132" t="str">
        <f t="shared" si="33"/>
        <v/>
      </c>
      <c r="L306" s="132" t="str">
        <f t="shared" si="29"/>
        <v/>
      </c>
      <c r="M306" s="132" t="str">
        <f t="shared" si="32"/>
        <v/>
      </c>
      <c r="N306" s="128"/>
      <c r="O306" s="132" t="str">
        <f t="shared" si="35"/>
        <v/>
      </c>
    </row>
    <row r="307" spans="8:15">
      <c r="H307" s="130" t="str">
        <f t="shared" si="34"/>
        <v/>
      </c>
      <c r="I307" s="131" t="str">
        <f t="shared" si="30"/>
        <v/>
      </c>
      <c r="J307" s="132" t="str">
        <f t="shared" si="31"/>
        <v/>
      </c>
      <c r="K307" s="132" t="str">
        <f t="shared" si="33"/>
        <v/>
      </c>
      <c r="L307" s="132" t="str">
        <f t="shared" si="29"/>
        <v/>
      </c>
      <c r="M307" s="132" t="str">
        <f t="shared" si="32"/>
        <v/>
      </c>
      <c r="N307" s="128"/>
      <c r="O307" s="132" t="str">
        <f t="shared" si="35"/>
        <v/>
      </c>
    </row>
    <row r="308" spans="8:15">
      <c r="H308" s="130" t="str">
        <f t="shared" si="34"/>
        <v/>
      </c>
      <c r="I308" s="131" t="str">
        <f t="shared" si="30"/>
        <v/>
      </c>
      <c r="J308" s="132" t="str">
        <f t="shared" si="31"/>
        <v/>
      </c>
      <c r="K308" s="132" t="str">
        <f t="shared" si="33"/>
        <v/>
      </c>
      <c r="L308" s="132" t="str">
        <f t="shared" si="29"/>
        <v/>
      </c>
      <c r="M308" s="132" t="str">
        <f t="shared" si="32"/>
        <v/>
      </c>
      <c r="N308" s="128"/>
      <c r="O308" s="132" t="str">
        <f t="shared" si="35"/>
        <v/>
      </c>
    </row>
    <row r="309" spans="8:15">
      <c r="H309" s="130" t="str">
        <f t="shared" si="34"/>
        <v/>
      </c>
      <c r="I309" s="131" t="str">
        <f t="shared" si="30"/>
        <v/>
      </c>
      <c r="J309" s="132" t="str">
        <f t="shared" si="31"/>
        <v/>
      </c>
      <c r="K309" s="132" t="str">
        <f t="shared" si="33"/>
        <v/>
      </c>
      <c r="L309" s="132" t="str">
        <f t="shared" si="29"/>
        <v/>
      </c>
      <c r="M309" s="132" t="str">
        <f t="shared" si="32"/>
        <v/>
      </c>
      <c r="N309" s="128"/>
      <c r="O309" s="132" t="str">
        <f t="shared" si="35"/>
        <v/>
      </c>
    </row>
    <row r="310" spans="8:15">
      <c r="H310" s="130" t="str">
        <f t="shared" si="34"/>
        <v/>
      </c>
      <c r="I310" s="131" t="str">
        <f t="shared" si="30"/>
        <v/>
      </c>
      <c r="J310" s="132" t="str">
        <f t="shared" si="31"/>
        <v/>
      </c>
      <c r="K310" s="132" t="str">
        <f t="shared" si="33"/>
        <v/>
      </c>
      <c r="L310" s="132" t="str">
        <f t="shared" si="29"/>
        <v/>
      </c>
      <c r="M310" s="132" t="str">
        <f t="shared" si="32"/>
        <v/>
      </c>
      <c r="N310" s="128"/>
      <c r="O310" s="132" t="str">
        <f t="shared" si="35"/>
        <v/>
      </c>
    </row>
    <row r="311" spans="8:15">
      <c r="H311" s="130" t="str">
        <f t="shared" si="34"/>
        <v/>
      </c>
      <c r="I311" s="131" t="str">
        <f t="shared" si="30"/>
        <v/>
      </c>
      <c r="J311" s="132" t="str">
        <f t="shared" si="31"/>
        <v/>
      </c>
      <c r="K311" s="132" t="str">
        <f t="shared" si="33"/>
        <v/>
      </c>
      <c r="L311" s="132" t="str">
        <f t="shared" si="29"/>
        <v/>
      </c>
      <c r="M311" s="132" t="str">
        <f t="shared" si="32"/>
        <v/>
      </c>
      <c r="N311" s="128"/>
      <c r="O311" s="132" t="str">
        <f t="shared" si="35"/>
        <v/>
      </c>
    </row>
    <row r="312" spans="8:15">
      <c r="H312" s="130" t="str">
        <f t="shared" si="34"/>
        <v/>
      </c>
      <c r="I312" s="131" t="str">
        <f t="shared" si="30"/>
        <v/>
      </c>
      <c r="J312" s="132" t="str">
        <f t="shared" si="31"/>
        <v/>
      </c>
      <c r="K312" s="132" t="str">
        <f t="shared" si="33"/>
        <v/>
      </c>
      <c r="L312" s="132" t="str">
        <f t="shared" si="29"/>
        <v/>
      </c>
      <c r="M312" s="132" t="str">
        <f t="shared" si="32"/>
        <v/>
      </c>
      <c r="N312" s="128"/>
      <c r="O312" s="132" t="str">
        <f t="shared" si="35"/>
        <v/>
      </c>
    </row>
    <row r="313" spans="8:15">
      <c r="H313" s="130" t="str">
        <f t="shared" si="34"/>
        <v/>
      </c>
      <c r="I313" s="131" t="str">
        <f t="shared" si="30"/>
        <v/>
      </c>
      <c r="J313" s="132" t="str">
        <f t="shared" si="31"/>
        <v/>
      </c>
      <c r="K313" s="132" t="str">
        <f t="shared" si="33"/>
        <v/>
      </c>
      <c r="L313" s="132" t="str">
        <f t="shared" si="29"/>
        <v/>
      </c>
      <c r="M313" s="132" t="str">
        <f t="shared" si="32"/>
        <v/>
      </c>
      <c r="N313" s="128"/>
      <c r="O313" s="132" t="str">
        <f t="shared" si="35"/>
        <v/>
      </c>
    </row>
    <row r="314" spans="8:15">
      <c r="H314" s="130" t="str">
        <f t="shared" si="34"/>
        <v/>
      </c>
      <c r="I314" s="131" t="str">
        <f t="shared" si="30"/>
        <v/>
      </c>
      <c r="J314" s="132" t="str">
        <f t="shared" si="31"/>
        <v/>
      </c>
      <c r="K314" s="132" t="str">
        <f t="shared" si="33"/>
        <v/>
      </c>
      <c r="L314" s="132" t="str">
        <f t="shared" si="29"/>
        <v/>
      </c>
      <c r="M314" s="132" t="str">
        <f t="shared" si="32"/>
        <v/>
      </c>
      <c r="N314" s="128"/>
      <c r="O314" s="132" t="str">
        <f t="shared" si="35"/>
        <v/>
      </c>
    </row>
    <row r="315" spans="8:15">
      <c r="H315" s="130" t="str">
        <f t="shared" si="34"/>
        <v/>
      </c>
      <c r="I315" s="131" t="str">
        <f t="shared" si="30"/>
        <v/>
      </c>
      <c r="J315" s="132" t="str">
        <f t="shared" si="31"/>
        <v/>
      </c>
      <c r="K315" s="132" t="str">
        <f t="shared" si="33"/>
        <v/>
      </c>
      <c r="L315" s="132" t="str">
        <f t="shared" si="29"/>
        <v/>
      </c>
      <c r="M315" s="132" t="str">
        <f t="shared" si="32"/>
        <v/>
      </c>
      <c r="N315" s="128"/>
      <c r="O315" s="132" t="str">
        <f t="shared" si="35"/>
        <v/>
      </c>
    </row>
    <row r="316" spans="8:15">
      <c r="H316" s="130" t="str">
        <f t="shared" si="34"/>
        <v/>
      </c>
      <c r="I316" s="131" t="str">
        <f t="shared" si="30"/>
        <v/>
      </c>
      <c r="J316" s="132" t="str">
        <f t="shared" si="31"/>
        <v/>
      </c>
      <c r="K316" s="132" t="str">
        <f t="shared" si="33"/>
        <v/>
      </c>
      <c r="L316" s="132" t="str">
        <f t="shared" si="29"/>
        <v/>
      </c>
      <c r="M316" s="132" t="str">
        <f t="shared" si="32"/>
        <v/>
      </c>
      <c r="N316" s="128"/>
      <c r="O316" s="132" t="str">
        <f t="shared" si="35"/>
        <v/>
      </c>
    </row>
    <row r="317" spans="8:15">
      <c r="H317" s="130" t="str">
        <f t="shared" si="34"/>
        <v/>
      </c>
      <c r="I317" s="131" t="str">
        <f t="shared" si="30"/>
        <v/>
      </c>
      <c r="J317" s="132" t="str">
        <f t="shared" si="31"/>
        <v/>
      </c>
      <c r="K317" s="132" t="str">
        <f t="shared" si="33"/>
        <v/>
      </c>
      <c r="L317" s="132" t="str">
        <f t="shared" si="29"/>
        <v/>
      </c>
      <c r="M317" s="132" t="str">
        <f t="shared" si="32"/>
        <v/>
      </c>
      <c r="N317" s="128"/>
      <c r="O317" s="132" t="str">
        <f t="shared" si="35"/>
        <v/>
      </c>
    </row>
    <row r="318" spans="8:15">
      <c r="H318" s="130" t="str">
        <f t="shared" si="34"/>
        <v/>
      </c>
      <c r="I318" s="131" t="str">
        <f t="shared" si="30"/>
        <v/>
      </c>
      <c r="J318" s="132" t="str">
        <f t="shared" si="31"/>
        <v/>
      </c>
      <c r="K318" s="132" t="str">
        <f t="shared" si="33"/>
        <v/>
      </c>
      <c r="L318" s="132" t="str">
        <f t="shared" si="29"/>
        <v/>
      </c>
      <c r="M318" s="132" t="str">
        <f t="shared" si="32"/>
        <v/>
      </c>
      <c r="N318" s="128"/>
      <c r="O318" s="132" t="str">
        <f t="shared" si="35"/>
        <v/>
      </c>
    </row>
    <row r="319" spans="8:15">
      <c r="H319" s="130" t="str">
        <f t="shared" si="34"/>
        <v/>
      </c>
      <c r="I319" s="131" t="str">
        <f t="shared" si="30"/>
        <v/>
      </c>
      <c r="J319" s="132" t="str">
        <f t="shared" si="31"/>
        <v/>
      </c>
      <c r="K319" s="132" t="str">
        <f t="shared" si="33"/>
        <v/>
      </c>
      <c r="L319" s="132" t="str">
        <f t="shared" si="29"/>
        <v/>
      </c>
      <c r="M319" s="132" t="str">
        <f t="shared" si="32"/>
        <v/>
      </c>
      <c r="N319" s="128"/>
      <c r="O319" s="132" t="str">
        <f t="shared" si="35"/>
        <v/>
      </c>
    </row>
    <row r="320" spans="8:15">
      <c r="H320" s="130" t="str">
        <f t="shared" si="34"/>
        <v/>
      </c>
      <c r="I320" s="131" t="str">
        <f t="shared" si="30"/>
        <v/>
      </c>
      <c r="J320" s="132" t="str">
        <f t="shared" si="31"/>
        <v/>
      </c>
      <c r="K320" s="132" t="str">
        <f t="shared" si="33"/>
        <v/>
      </c>
      <c r="L320" s="132" t="str">
        <f t="shared" si="29"/>
        <v/>
      </c>
      <c r="M320" s="132" t="str">
        <f t="shared" si="32"/>
        <v/>
      </c>
      <c r="N320" s="128"/>
      <c r="O320" s="132" t="str">
        <f t="shared" si="35"/>
        <v/>
      </c>
    </row>
    <row r="321" spans="8:15">
      <c r="H321" s="130" t="str">
        <f t="shared" si="34"/>
        <v/>
      </c>
      <c r="I321" s="131" t="str">
        <f t="shared" si="30"/>
        <v/>
      </c>
      <c r="J321" s="132" t="str">
        <f t="shared" si="31"/>
        <v/>
      </c>
      <c r="K321" s="132" t="str">
        <f t="shared" si="33"/>
        <v/>
      </c>
      <c r="L321" s="132" t="str">
        <f t="shared" si="29"/>
        <v/>
      </c>
      <c r="M321" s="132" t="str">
        <f t="shared" si="32"/>
        <v/>
      </c>
      <c r="N321" s="128"/>
      <c r="O321" s="132" t="str">
        <f t="shared" si="35"/>
        <v/>
      </c>
    </row>
    <row r="322" spans="8:15">
      <c r="H322" s="130" t="str">
        <f t="shared" si="34"/>
        <v/>
      </c>
      <c r="I322" s="131" t="str">
        <f t="shared" si="30"/>
        <v/>
      </c>
      <c r="J322" s="132" t="str">
        <f t="shared" si="31"/>
        <v/>
      </c>
      <c r="K322" s="132" t="str">
        <f t="shared" si="33"/>
        <v/>
      </c>
      <c r="L322" s="132" t="str">
        <f t="shared" si="29"/>
        <v/>
      </c>
      <c r="M322" s="132" t="str">
        <f t="shared" si="32"/>
        <v/>
      </c>
      <c r="N322" s="128"/>
      <c r="O322" s="132" t="str">
        <f t="shared" si="35"/>
        <v/>
      </c>
    </row>
    <row r="323" spans="8:15">
      <c r="H323" s="130" t="str">
        <f t="shared" si="34"/>
        <v/>
      </c>
      <c r="I323" s="131" t="str">
        <f t="shared" si="30"/>
        <v/>
      </c>
      <c r="J323" s="132" t="str">
        <f t="shared" si="31"/>
        <v/>
      </c>
      <c r="K323" s="132" t="str">
        <f t="shared" si="33"/>
        <v/>
      </c>
      <c r="L323" s="132" t="str">
        <f t="shared" si="29"/>
        <v/>
      </c>
      <c r="M323" s="132" t="str">
        <f t="shared" si="32"/>
        <v/>
      </c>
      <c r="N323" s="128"/>
      <c r="O323" s="132" t="str">
        <f t="shared" si="35"/>
        <v/>
      </c>
    </row>
    <row r="324" spans="8:15">
      <c r="H324" s="130" t="str">
        <f t="shared" si="34"/>
        <v/>
      </c>
      <c r="I324" s="131" t="str">
        <f t="shared" si="30"/>
        <v/>
      </c>
      <c r="J324" s="132" t="str">
        <f t="shared" si="31"/>
        <v/>
      </c>
      <c r="K324" s="132" t="str">
        <f t="shared" si="33"/>
        <v/>
      </c>
      <c r="L324" s="132" t="str">
        <f t="shared" si="29"/>
        <v/>
      </c>
      <c r="M324" s="132" t="str">
        <f t="shared" si="32"/>
        <v/>
      </c>
      <c r="N324" s="128"/>
      <c r="O324" s="132" t="str">
        <f t="shared" si="35"/>
        <v/>
      </c>
    </row>
    <row r="325" spans="8:15">
      <c r="H325" s="130" t="str">
        <f t="shared" si="34"/>
        <v/>
      </c>
      <c r="I325" s="131" t="str">
        <f t="shared" si="30"/>
        <v/>
      </c>
      <c r="J325" s="132" t="str">
        <f t="shared" si="31"/>
        <v/>
      </c>
      <c r="K325" s="132" t="str">
        <f t="shared" si="33"/>
        <v/>
      </c>
      <c r="L325" s="132" t="str">
        <f t="shared" si="29"/>
        <v/>
      </c>
      <c r="M325" s="132" t="str">
        <f t="shared" si="32"/>
        <v/>
      </c>
      <c r="N325" s="128"/>
      <c r="O325" s="132" t="str">
        <f t="shared" si="35"/>
        <v/>
      </c>
    </row>
    <row r="326" spans="8:15">
      <c r="H326" s="130" t="str">
        <f t="shared" si="34"/>
        <v/>
      </c>
      <c r="I326" s="131" t="str">
        <f t="shared" si="30"/>
        <v/>
      </c>
      <c r="J326" s="132" t="str">
        <f t="shared" si="31"/>
        <v/>
      </c>
      <c r="K326" s="132" t="str">
        <f t="shared" si="33"/>
        <v/>
      </c>
      <c r="L326" s="132" t="str">
        <f t="shared" si="29"/>
        <v/>
      </c>
      <c r="M326" s="132" t="str">
        <f t="shared" si="32"/>
        <v/>
      </c>
      <c r="N326" s="128"/>
      <c r="O326" s="132" t="str">
        <f t="shared" si="35"/>
        <v/>
      </c>
    </row>
    <row r="327" spans="8:15">
      <c r="H327" s="130" t="str">
        <f t="shared" si="34"/>
        <v/>
      </c>
      <c r="I327" s="131" t="str">
        <f t="shared" si="30"/>
        <v/>
      </c>
      <c r="J327" s="132" t="str">
        <f t="shared" si="31"/>
        <v/>
      </c>
      <c r="K327" s="132" t="str">
        <f t="shared" si="33"/>
        <v/>
      </c>
      <c r="L327" s="132" t="str">
        <f t="shared" si="29"/>
        <v/>
      </c>
      <c r="M327" s="132" t="str">
        <f t="shared" si="32"/>
        <v/>
      </c>
      <c r="N327" s="128"/>
      <c r="O327" s="132" t="str">
        <f t="shared" si="35"/>
        <v/>
      </c>
    </row>
    <row r="328" spans="8:15">
      <c r="H328" s="130" t="str">
        <f t="shared" si="34"/>
        <v/>
      </c>
      <c r="I328" s="131" t="str">
        <f t="shared" si="30"/>
        <v/>
      </c>
      <c r="J328" s="132" t="str">
        <f t="shared" si="31"/>
        <v/>
      </c>
      <c r="K328" s="132" t="str">
        <f t="shared" si="33"/>
        <v/>
      </c>
      <c r="L328" s="132" t="str">
        <f t="shared" si="29"/>
        <v/>
      </c>
      <c r="M328" s="132" t="str">
        <f t="shared" si="32"/>
        <v/>
      </c>
      <c r="N328" s="128"/>
      <c r="O328" s="132" t="str">
        <f t="shared" si="35"/>
        <v/>
      </c>
    </row>
    <row r="329" spans="8:15">
      <c r="H329" s="130" t="str">
        <f t="shared" si="34"/>
        <v/>
      </c>
      <c r="I329" s="131" t="str">
        <f t="shared" si="30"/>
        <v/>
      </c>
      <c r="J329" s="132" t="str">
        <f t="shared" si="31"/>
        <v/>
      </c>
      <c r="K329" s="132" t="str">
        <f t="shared" si="33"/>
        <v/>
      </c>
      <c r="L329" s="132" t="str">
        <f t="shared" si="29"/>
        <v/>
      </c>
      <c r="M329" s="132" t="str">
        <f t="shared" si="32"/>
        <v/>
      </c>
      <c r="N329" s="128"/>
      <c r="O329" s="132" t="str">
        <f t="shared" si="35"/>
        <v/>
      </c>
    </row>
    <row r="330" spans="8:15">
      <c r="H330" s="130" t="str">
        <f t="shared" si="34"/>
        <v/>
      </c>
      <c r="I330" s="131" t="str">
        <f t="shared" si="30"/>
        <v/>
      </c>
      <c r="J330" s="132" t="str">
        <f t="shared" si="31"/>
        <v/>
      </c>
      <c r="K330" s="132" t="str">
        <f t="shared" si="33"/>
        <v/>
      </c>
      <c r="L330" s="132" t="str">
        <f t="shared" si="29"/>
        <v/>
      </c>
      <c r="M330" s="132" t="str">
        <f t="shared" si="32"/>
        <v/>
      </c>
      <c r="N330" s="128"/>
      <c r="O330" s="132" t="str">
        <f t="shared" si="35"/>
        <v/>
      </c>
    </row>
    <row r="331" spans="8:15">
      <c r="H331" s="130" t="str">
        <f t="shared" si="34"/>
        <v/>
      </c>
      <c r="I331" s="131" t="str">
        <f t="shared" si="30"/>
        <v/>
      </c>
      <c r="J331" s="132" t="str">
        <f t="shared" si="31"/>
        <v/>
      </c>
      <c r="K331" s="132" t="str">
        <f t="shared" si="33"/>
        <v/>
      </c>
      <c r="L331" s="132" t="str">
        <f t="shared" ref="L331:L394" si="36">IF(I331="","",J331*$D$12)</f>
        <v/>
      </c>
      <c r="M331" s="132" t="str">
        <f t="shared" si="32"/>
        <v/>
      </c>
      <c r="N331" s="128"/>
      <c r="O331" s="132" t="str">
        <f t="shared" si="35"/>
        <v/>
      </c>
    </row>
    <row r="332" spans="8:15">
      <c r="H332" s="130" t="str">
        <f t="shared" si="34"/>
        <v/>
      </c>
      <c r="I332" s="131" t="str">
        <f t="shared" ref="I332:I395" si="37">IF(OR(I331&gt;=$D$11,O331=0),"",I331+1)</f>
        <v/>
      </c>
      <c r="J332" s="132" t="str">
        <f t="shared" ref="J332:J395" si="38">IF(I332="","",O331)</f>
        <v/>
      </c>
      <c r="K332" s="132" t="str">
        <f t="shared" si="33"/>
        <v/>
      </c>
      <c r="L332" s="132" t="str">
        <f t="shared" si="36"/>
        <v/>
      </c>
      <c r="M332" s="132" t="str">
        <f t="shared" ref="M332:M395" si="39">IF(I332="","",+K332-L332+N332)</f>
        <v/>
      </c>
      <c r="N332" s="128"/>
      <c r="O332" s="132" t="str">
        <f t="shared" si="35"/>
        <v/>
      </c>
    </row>
    <row r="333" spans="8:15">
      <c r="H333" s="130" t="str">
        <f t="shared" si="34"/>
        <v/>
      </c>
      <c r="I333" s="131" t="str">
        <f t="shared" si="37"/>
        <v/>
      </c>
      <c r="J333" s="132" t="str">
        <f t="shared" si="38"/>
        <v/>
      </c>
      <c r="K333" s="132" t="str">
        <f t="shared" ref="K333:K396" si="40">IF(I333="","",IF($D$13&gt;O332,O332,$D$13))</f>
        <v/>
      </c>
      <c r="L333" s="132" t="str">
        <f t="shared" si="36"/>
        <v/>
      </c>
      <c r="M333" s="132" t="str">
        <f t="shared" si="39"/>
        <v/>
      </c>
      <c r="N333" s="128"/>
      <c r="O333" s="132" t="str">
        <f t="shared" si="35"/>
        <v/>
      </c>
    </row>
    <row r="334" spans="8:15">
      <c r="H334" s="130" t="str">
        <f t="shared" ref="H334:H397" si="41">IF(I334="","",DATE(YEAR(H333),MONTH(H333)+1,DAY(H333)))</f>
        <v/>
      </c>
      <c r="I334" s="131" t="str">
        <f t="shared" si="37"/>
        <v/>
      </c>
      <c r="J334" s="132" t="str">
        <f t="shared" si="38"/>
        <v/>
      </c>
      <c r="K334" s="132" t="str">
        <f t="shared" si="40"/>
        <v/>
      </c>
      <c r="L334" s="132" t="str">
        <f t="shared" si="36"/>
        <v/>
      </c>
      <c r="M334" s="132" t="str">
        <f t="shared" si="39"/>
        <v/>
      </c>
      <c r="N334" s="128"/>
      <c r="O334" s="132" t="str">
        <f t="shared" si="35"/>
        <v/>
      </c>
    </row>
    <row r="335" spans="8:15">
      <c r="H335" s="130" t="str">
        <f t="shared" si="41"/>
        <v/>
      </c>
      <c r="I335" s="131" t="str">
        <f t="shared" si="37"/>
        <v/>
      </c>
      <c r="J335" s="132" t="str">
        <f t="shared" si="38"/>
        <v/>
      </c>
      <c r="K335" s="132" t="str">
        <f t="shared" si="40"/>
        <v/>
      </c>
      <c r="L335" s="132" t="str">
        <f t="shared" si="36"/>
        <v/>
      </c>
      <c r="M335" s="132" t="str">
        <f t="shared" si="39"/>
        <v/>
      </c>
      <c r="N335" s="128"/>
      <c r="O335" s="132" t="str">
        <f t="shared" si="35"/>
        <v/>
      </c>
    </row>
    <row r="336" spans="8:15">
      <c r="H336" s="130" t="str">
        <f t="shared" si="41"/>
        <v/>
      </c>
      <c r="I336" s="131" t="str">
        <f t="shared" si="37"/>
        <v/>
      </c>
      <c r="J336" s="132" t="str">
        <f t="shared" si="38"/>
        <v/>
      </c>
      <c r="K336" s="132" t="str">
        <f t="shared" si="40"/>
        <v/>
      </c>
      <c r="L336" s="132" t="str">
        <f t="shared" si="36"/>
        <v/>
      </c>
      <c r="M336" s="132" t="str">
        <f t="shared" si="39"/>
        <v/>
      </c>
      <c r="N336" s="128"/>
      <c r="O336" s="132" t="str">
        <f t="shared" si="35"/>
        <v/>
      </c>
    </row>
    <row r="337" spans="8:15">
      <c r="H337" s="130" t="str">
        <f t="shared" si="41"/>
        <v/>
      </c>
      <c r="I337" s="131" t="str">
        <f t="shared" si="37"/>
        <v/>
      </c>
      <c r="J337" s="132" t="str">
        <f t="shared" si="38"/>
        <v/>
      </c>
      <c r="K337" s="132" t="str">
        <f t="shared" si="40"/>
        <v/>
      </c>
      <c r="L337" s="132" t="str">
        <f t="shared" si="36"/>
        <v/>
      </c>
      <c r="M337" s="132" t="str">
        <f t="shared" si="39"/>
        <v/>
      </c>
      <c r="N337" s="128"/>
      <c r="O337" s="132" t="str">
        <f t="shared" si="35"/>
        <v/>
      </c>
    </row>
    <row r="338" spans="8:15">
      <c r="H338" s="130" t="str">
        <f t="shared" si="41"/>
        <v/>
      </c>
      <c r="I338" s="131" t="str">
        <f t="shared" si="37"/>
        <v/>
      </c>
      <c r="J338" s="132" t="str">
        <f t="shared" si="38"/>
        <v/>
      </c>
      <c r="K338" s="132" t="str">
        <f t="shared" si="40"/>
        <v/>
      </c>
      <c r="L338" s="132" t="str">
        <f t="shared" si="36"/>
        <v/>
      </c>
      <c r="M338" s="132" t="str">
        <f t="shared" si="39"/>
        <v/>
      </c>
      <c r="N338" s="128"/>
      <c r="O338" s="132" t="str">
        <f t="shared" si="35"/>
        <v/>
      </c>
    </row>
    <row r="339" spans="8:15">
      <c r="H339" s="130" t="str">
        <f t="shared" si="41"/>
        <v/>
      </c>
      <c r="I339" s="131" t="str">
        <f t="shared" si="37"/>
        <v/>
      </c>
      <c r="J339" s="132" t="str">
        <f t="shared" si="38"/>
        <v/>
      </c>
      <c r="K339" s="132" t="str">
        <f t="shared" si="40"/>
        <v/>
      </c>
      <c r="L339" s="132" t="str">
        <f t="shared" si="36"/>
        <v/>
      </c>
      <c r="M339" s="132" t="str">
        <f t="shared" si="39"/>
        <v/>
      </c>
      <c r="N339" s="128"/>
      <c r="O339" s="132" t="str">
        <f t="shared" si="35"/>
        <v/>
      </c>
    </row>
    <row r="340" spans="8:15">
      <c r="H340" s="130" t="str">
        <f t="shared" si="41"/>
        <v/>
      </c>
      <c r="I340" s="131" t="str">
        <f t="shared" si="37"/>
        <v/>
      </c>
      <c r="J340" s="132" t="str">
        <f t="shared" si="38"/>
        <v/>
      </c>
      <c r="K340" s="132" t="str">
        <f t="shared" si="40"/>
        <v/>
      </c>
      <c r="L340" s="132" t="str">
        <f t="shared" si="36"/>
        <v/>
      </c>
      <c r="M340" s="132" t="str">
        <f t="shared" si="39"/>
        <v/>
      </c>
      <c r="N340" s="128"/>
      <c r="O340" s="132" t="str">
        <f t="shared" si="35"/>
        <v/>
      </c>
    </row>
    <row r="341" spans="8:15">
      <c r="H341" s="130" t="str">
        <f t="shared" si="41"/>
        <v/>
      </c>
      <c r="I341" s="131" t="str">
        <f t="shared" si="37"/>
        <v/>
      </c>
      <c r="J341" s="132" t="str">
        <f t="shared" si="38"/>
        <v/>
      </c>
      <c r="K341" s="132" t="str">
        <f t="shared" si="40"/>
        <v/>
      </c>
      <c r="L341" s="132" t="str">
        <f t="shared" si="36"/>
        <v/>
      </c>
      <c r="M341" s="132" t="str">
        <f t="shared" si="39"/>
        <v/>
      </c>
      <c r="N341" s="128"/>
      <c r="O341" s="132" t="str">
        <f t="shared" si="35"/>
        <v/>
      </c>
    </row>
    <row r="342" spans="8:15">
      <c r="H342" s="130" t="str">
        <f t="shared" si="41"/>
        <v/>
      </c>
      <c r="I342" s="131" t="str">
        <f t="shared" si="37"/>
        <v/>
      </c>
      <c r="J342" s="132" t="str">
        <f t="shared" si="38"/>
        <v/>
      </c>
      <c r="K342" s="132" t="str">
        <f t="shared" si="40"/>
        <v/>
      </c>
      <c r="L342" s="132" t="str">
        <f t="shared" si="36"/>
        <v/>
      </c>
      <c r="M342" s="132" t="str">
        <f t="shared" si="39"/>
        <v/>
      </c>
      <c r="N342" s="128"/>
      <c r="O342" s="132" t="str">
        <f t="shared" si="35"/>
        <v/>
      </c>
    </row>
    <row r="343" spans="8:15">
      <c r="H343" s="130" t="str">
        <f t="shared" si="41"/>
        <v/>
      </c>
      <c r="I343" s="131" t="str">
        <f t="shared" si="37"/>
        <v/>
      </c>
      <c r="J343" s="132" t="str">
        <f t="shared" si="38"/>
        <v/>
      </c>
      <c r="K343" s="132" t="str">
        <f t="shared" si="40"/>
        <v/>
      </c>
      <c r="L343" s="132" t="str">
        <f t="shared" si="36"/>
        <v/>
      </c>
      <c r="M343" s="132" t="str">
        <f t="shared" si="39"/>
        <v/>
      </c>
      <c r="N343" s="128"/>
      <c r="O343" s="132" t="str">
        <f t="shared" si="35"/>
        <v/>
      </c>
    </row>
    <row r="344" spans="8:15">
      <c r="H344" s="130" t="str">
        <f t="shared" si="41"/>
        <v/>
      </c>
      <c r="I344" s="131" t="str">
        <f t="shared" si="37"/>
        <v/>
      </c>
      <c r="J344" s="132" t="str">
        <f t="shared" si="38"/>
        <v/>
      </c>
      <c r="K344" s="132" t="str">
        <f t="shared" si="40"/>
        <v/>
      </c>
      <c r="L344" s="132" t="str">
        <f t="shared" si="36"/>
        <v/>
      </c>
      <c r="M344" s="132" t="str">
        <f t="shared" si="39"/>
        <v/>
      </c>
      <c r="N344" s="128"/>
      <c r="O344" s="132" t="str">
        <f t="shared" si="35"/>
        <v/>
      </c>
    </row>
    <row r="345" spans="8:15">
      <c r="H345" s="130" t="str">
        <f t="shared" si="41"/>
        <v/>
      </c>
      <c r="I345" s="131" t="str">
        <f t="shared" si="37"/>
        <v/>
      </c>
      <c r="J345" s="132" t="str">
        <f t="shared" si="38"/>
        <v/>
      </c>
      <c r="K345" s="132" t="str">
        <f t="shared" si="40"/>
        <v/>
      </c>
      <c r="L345" s="132" t="str">
        <f t="shared" si="36"/>
        <v/>
      </c>
      <c r="M345" s="132" t="str">
        <f t="shared" si="39"/>
        <v/>
      </c>
      <c r="N345" s="128"/>
      <c r="O345" s="132" t="str">
        <f t="shared" si="35"/>
        <v/>
      </c>
    </row>
    <row r="346" spans="8:15">
      <c r="H346" s="130" t="str">
        <f t="shared" si="41"/>
        <v/>
      </c>
      <c r="I346" s="131" t="str">
        <f t="shared" si="37"/>
        <v/>
      </c>
      <c r="J346" s="132" t="str">
        <f t="shared" si="38"/>
        <v/>
      </c>
      <c r="K346" s="132" t="str">
        <f t="shared" si="40"/>
        <v/>
      </c>
      <c r="L346" s="132" t="str">
        <f t="shared" si="36"/>
        <v/>
      </c>
      <c r="M346" s="132" t="str">
        <f t="shared" si="39"/>
        <v/>
      </c>
      <c r="N346" s="128"/>
      <c r="O346" s="132" t="str">
        <f t="shared" si="35"/>
        <v/>
      </c>
    </row>
    <row r="347" spans="8:15">
      <c r="H347" s="130" t="str">
        <f t="shared" si="41"/>
        <v/>
      </c>
      <c r="I347" s="131" t="str">
        <f t="shared" si="37"/>
        <v/>
      </c>
      <c r="J347" s="132" t="str">
        <f t="shared" si="38"/>
        <v/>
      </c>
      <c r="K347" s="132" t="str">
        <f t="shared" si="40"/>
        <v/>
      </c>
      <c r="L347" s="132" t="str">
        <f t="shared" si="36"/>
        <v/>
      </c>
      <c r="M347" s="132" t="str">
        <f t="shared" si="39"/>
        <v/>
      </c>
      <c r="N347" s="128"/>
      <c r="O347" s="132" t="str">
        <f t="shared" si="35"/>
        <v/>
      </c>
    </row>
    <row r="348" spans="8:15">
      <c r="H348" s="130" t="str">
        <f t="shared" si="41"/>
        <v/>
      </c>
      <c r="I348" s="131" t="str">
        <f t="shared" si="37"/>
        <v/>
      </c>
      <c r="J348" s="132" t="str">
        <f t="shared" si="38"/>
        <v/>
      </c>
      <c r="K348" s="132" t="str">
        <f t="shared" si="40"/>
        <v/>
      </c>
      <c r="L348" s="132" t="str">
        <f t="shared" si="36"/>
        <v/>
      </c>
      <c r="M348" s="132" t="str">
        <f t="shared" si="39"/>
        <v/>
      </c>
      <c r="N348" s="128"/>
      <c r="O348" s="132" t="str">
        <f t="shared" si="35"/>
        <v/>
      </c>
    </row>
    <row r="349" spans="8:15">
      <c r="H349" s="130" t="str">
        <f t="shared" si="41"/>
        <v/>
      </c>
      <c r="I349" s="131" t="str">
        <f t="shared" si="37"/>
        <v/>
      </c>
      <c r="J349" s="132" t="str">
        <f t="shared" si="38"/>
        <v/>
      </c>
      <c r="K349" s="132" t="str">
        <f t="shared" si="40"/>
        <v/>
      </c>
      <c r="L349" s="132" t="str">
        <f t="shared" si="36"/>
        <v/>
      </c>
      <c r="M349" s="132" t="str">
        <f t="shared" si="39"/>
        <v/>
      </c>
      <c r="N349" s="128"/>
      <c r="O349" s="132" t="str">
        <f t="shared" si="35"/>
        <v/>
      </c>
    </row>
    <row r="350" spans="8:15">
      <c r="H350" s="130" t="str">
        <f t="shared" si="41"/>
        <v/>
      </c>
      <c r="I350" s="131" t="str">
        <f t="shared" si="37"/>
        <v/>
      </c>
      <c r="J350" s="132" t="str">
        <f t="shared" si="38"/>
        <v/>
      </c>
      <c r="K350" s="132" t="str">
        <f t="shared" si="40"/>
        <v/>
      </c>
      <c r="L350" s="132" t="str">
        <f t="shared" si="36"/>
        <v/>
      </c>
      <c r="M350" s="132" t="str">
        <f t="shared" si="39"/>
        <v/>
      </c>
      <c r="N350" s="128"/>
      <c r="O350" s="132" t="str">
        <f t="shared" si="35"/>
        <v/>
      </c>
    </row>
    <row r="351" spans="8:15">
      <c r="H351" s="130" t="str">
        <f t="shared" si="41"/>
        <v/>
      </c>
      <c r="I351" s="131" t="str">
        <f t="shared" si="37"/>
        <v/>
      </c>
      <c r="J351" s="132" t="str">
        <f t="shared" si="38"/>
        <v/>
      </c>
      <c r="K351" s="132" t="str">
        <f t="shared" si="40"/>
        <v/>
      </c>
      <c r="L351" s="132" t="str">
        <f t="shared" si="36"/>
        <v/>
      </c>
      <c r="M351" s="132" t="str">
        <f t="shared" si="39"/>
        <v/>
      </c>
      <c r="N351" s="128"/>
      <c r="O351" s="132" t="str">
        <f t="shared" si="35"/>
        <v/>
      </c>
    </row>
    <row r="352" spans="8:15">
      <c r="H352" s="130" t="str">
        <f t="shared" si="41"/>
        <v/>
      </c>
      <c r="I352" s="131" t="str">
        <f t="shared" si="37"/>
        <v/>
      </c>
      <c r="J352" s="132" t="str">
        <f t="shared" si="38"/>
        <v/>
      </c>
      <c r="K352" s="132" t="str">
        <f t="shared" si="40"/>
        <v/>
      </c>
      <c r="L352" s="132" t="str">
        <f t="shared" si="36"/>
        <v/>
      </c>
      <c r="M352" s="132" t="str">
        <f t="shared" si="39"/>
        <v/>
      </c>
      <c r="N352" s="128"/>
      <c r="O352" s="132" t="str">
        <f t="shared" si="35"/>
        <v/>
      </c>
    </row>
    <row r="353" spans="8:15">
      <c r="H353" s="130" t="str">
        <f t="shared" si="41"/>
        <v/>
      </c>
      <c r="I353" s="131" t="str">
        <f t="shared" si="37"/>
        <v/>
      </c>
      <c r="J353" s="132" t="str">
        <f t="shared" si="38"/>
        <v/>
      </c>
      <c r="K353" s="132" t="str">
        <f t="shared" si="40"/>
        <v/>
      </c>
      <c r="L353" s="132" t="str">
        <f t="shared" si="36"/>
        <v/>
      </c>
      <c r="M353" s="132" t="str">
        <f t="shared" si="39"/>
        <v/>
      </c>
      <c r="N353" s="128"/>
      <c r="O353" s="132" t="str">
        <f t="shared" si="35"/>
        <v/>
      </c>
    </row>
    <row r="354" spans="8:15">
      <c r="H354" s="130" t="str">
        <f t="shared" si="41"/>
        <v/>
      </c>
      <c r="I354" s="131" t="str">
        <f t="shared" si="37"/>
        <v/>
      </c>
      <c r="J354" s="132" t="str">
        <f t="shared" si="38"/>
        <v/>
      </c>
      <c r="K354" s="132" t="str">
        <f t="shared" si="40"/>
        <v/>
      </c>
      <c r="L354" s="132" t="str">
        <f t="shared" si="36"/>
        <v/>
      </c>
      <c r="M354" s="132" t="str">
        <f t="shared" si="39"/>
        <v/>
      </c>
      <c r="N354" s="128"/>
      <c r="O354" s="132" t="str">
        <f t="shared" si="35"/>
        <v/>
      </c>
    </row>
    <row r="355" spans="8:15">
      <c r="H355" s="130" t="str">
        <f t="shared" si="41"/>
        <v/>
      </c>
      <c r="I355" s="131" t="str">
        <f t="shared" si="37"/>
        <v/>
      </c>
      <c r="J355" s="132" t="str">
        <f t="shared" si="38"/>
        <v/>
      </c>
      <c r="K355" s="132" t="str">
        <f t="shared" si="40"/>
        <v/>
      </c>
      <c r="L355" s="132" t="str">
        <f t="shared" si="36"/>
        <v/>
      </c>
      <c r="M355" s="132" t="str">
        <f t="shared" si="39"/>
        <v/>
      </c>
      <c r="N355" s="128"/>
      <c r="O355" s="132" t="str">
        <f t="shared" si="35"/>
        <v/>
      </c>
    </row>
    <row r="356" spans="8:15">
      <c r="H356" s="130" t="str">
        <f t="shared" si="41"/>
        <v/>
      </c>
      <c r="I356" s="131" t="str">
        <f t="shared" si="37"/>
        <v/>
      </c>
      <c r="J356" s="132" t="str">
        <f t="shared" si="38"/>
        <v/>
      </c>
      <c r="K356" s="132" t="str">
        <f t="shared" si="40"/>
        <v/>
      </c>
      <c r="L356" s="132" t="str">
        <f t="shared" si="36"/>
        <v/>
      </c>
      <c r="M356" s="132" t="str">
        <f t="shared" si="39"/>
        <v/>
      </c>
      <c r="N356" s="128"/>
      <c r="O356" s="132" t="str">
        <f t="shared" si="35"/>
        <v/>
      </c>
    </row>
    <row r="357" spans="8:15">
      <c r="H357" s="130" t="str">
        <f t="shared" si="41"/>
        <v/>
      </c>
      <c r="I357" s="131" t="str">
        <f t="shared" si="37"/>
        <v/>
      </c>
      <c r="J357" s="132" t="str">
        <f t="shared" si="38"/>
        <v/>
      </c>
      <c r="K357" s="132" t="str">
        <f t="shared" si="40"/>
        <v/>
      </c>
      <c r="L357" s="132" t="str">
        <f t="shared" si="36"/>
        <v/>
      </c>
      <c r="M357" s="132" t="str">
        <f t="shared" si="39"/>
        <v/>
      </c>
      <c r="N357" s="128"/>
      <c r="O357" s="132" t="str">
        <f t="shared" si="35"/>
        <v/>
      </c>
    </row>
    <row r="358" spans="8:15">
      <c r="H358" s="130" t="str">
        <f t="shared" si="41"/>
        <v/>
      </c>
      <c r="I358" s="131" t="str">
        <f t="shared" si="37"/>
        <v/>
      </c>
      <c r="J358" s="132" t="str">
        <f t="shared" si="38"/>
        <v/>
      </c>
      <c r="K358" s="132" t="str">
        <f t="shared" si="40"/>
        <v/>
      </c>
      <c r="L358" s="132" t="str">
        <f t="shared" si="36"/>
        <v/>
      </c>
      <c r="M358" s="132" t="str">
        <f t="shared" si="39"/>
        <v/>
      </c>
      <c r="N358" s="128"/>
      <c r="O358" s="132" t="str">
        <f t="shared" si="35"/>
        <v/>
      </c>
    </row>
    <row r="359" spans="8:15">
      <c r="H359" s="130" t="str">
        <f t="shared" si="41"/>
        <v/>
      </c>
      <c r="I359" s="131" t="str">
        <f t="shared" si="37"/>
        <v/>
      </c>
      <c r="J359" s="132" t="str">
        <f t="shared" si="38"/>
        <v/>
      </c>
      <c r="K359" s="132" t="str">
        <f t="shared" si="40"/>
        <v/>
      </c>
      <c r="L359" s="132" t="str">
        <f t="shared" si="36"/>
        <v/>
      </c>
      <c r="M359" s="132" t="str">
        <f t="shared" si="39"/>
        <v/>
      </c>
      <c r="N359" s="128"/>
      <c r="O359" s="132" t="str">
        <f t="shared" si="35"/>
        <v/>
      </c>
    </row>
    <row r="360" spans="8:15">
      <c r="H360" s="130" t="str">
        <f t="shared" si="41"/>
        <v/>
      </c>
      <c r="I360" s="131" t="str">
        <f t="shared" si="37"/>
        <v/>
      </c>
      <c r="J360" s="132" t="str">
        <f t="shared" si="38"/>
        <v/>
      </c>
      <c r="K360" s="132" t="str">
        <f t="shared" si="40"/>
        <v/>
      </c>
      <c r="L360" s="132" t="str">
        <f t="shared" si="36"/>
        <v/>
      </c>
      <c r="M360" s="132" t="str">
        <f t="shared" si="39"/>
        <v/>
      </c>
      <c r="N360" s="128"/>
      <c r="O360" s="132" t="str">
        <f t="shared" ref="O360:O423" si="42">IFERROR(IF(+J360-M360&lt;1,0,J360-M360),"")</f>
        <v/>
      </c>
    </row>
    <row r="361" spans="8:15">
      <c r="H361" s="130" t="str">
        <f t="shared" si="41"/>
        <v/>
      </c>
      <c r="I361" s="131" t="str">
        <f t="shared" si="37"/>
        <v/>
      </c>
      <c r="J361" s="132" t="str">
        <f t="shared" si="38"/>
        <v/>
      </c>
      <c r="K361" s="132" t="str">
        <f t="shared" si="40"/>
        <v/>
      </c>
      <c r="L361" s="132" t="str">
        <f t="shared" si="36"/>
        <v/>
      </c>
      <c r="M361" s="132" t="str">
        <f t="shared" si="39"/>
        <v/>
      </c>
      <c r="N361" s="128"/>
      <c r="O361" s="132" t="str">
        <f t="shared" si="42"/>
        <v/>
      </c>
    </row>
    <row r="362" spans="8:15">
      <c r="H362" s="130" t="str">
        <f t="shared" si="41"/>
        <v/>
      </c>
      <c r="I362" s="131" t="str">
        <f t="shared" si="37"/>
        <v/>
      </c>
      <c r="J362" s="132" t="str">
        <f t="shared" si="38"/>
        <v/>
      </c>
      <c r="K362" s="132" t="str">
        <f t="shared" si="40"/>
        <v/>
      </c>
      <c r="L362" s="132" t="str">
        <f t="shared" si="36"/>
        <v/>
      </c>
      <c r="M362" s="132" t="str">
        <f t="shared" si="39"/>
        <v/>
      </c>
      <c r="N362" s="128"/>
      <c r="O362" s="132" t="str">
        <f t="shared" si="42"/>
        <v/>
      </c>
    </row>
    <row r="363" spans="8:15">
      <c r="H363" s="130" t="str">
        <f t="shared" si="41"/>
        <v/>
      </c>
      <c r="I363" s="131" t="str">
        <f t="shared" si="37"/>
        <v/>
      </c>
      <c r="J363" s="132" t="str">
        <f t="shared" si="38"/>
        <v/>
      </c>
      <c r="K363" s="132" t="str">
        <f t="shared" si="40"/>
        <v/>
      </c>
      <c r="L363" s="132" t="str">
        <f t="shared" si="36"/>
        <v/>
      </c>
      <c r="M363" s="132" t="str">
        <f t="shared" si="39"/>
        <v/>
      </c>
      <c r="N363" s="128"/>
      <c r="O363" s="132" t="str">
        <f t="shared" si="42"/>
        <v/>
      </c>
    </row>
    <row r="364" spans="8:15">
      <c r="H364" s="130" t="str">
        <f t="shared" si="41"/>
        <v/>
      </c>
      <c r="I364" s="131" t="str">
        <f t="shared" si="37"/>
        <v/>
      </c>
      <c r="J364" s="132" t="str">
        <f t="shared" si="38"/>
        <v/>
      </c>
      <c r="K364" s="132" t="str">
        <f t="shared" si="40"/>
        <v/>
      </c>
      <c r="L364" s="132" t="str">
        <f t="shared" si="36"/>
        <v/>
      </c>
      <c r="M364" s="132" t="str">
        <f t="shared" si="39"/>
        <v/>
      </c>
      <c r="N364" s="128"/>
      <c r="O364" s="132" t="str">
        <f t="shared" si="42"/>
        <v/>
      </c>
    </row>
    <row r="365" spans="8:15">
      <c r="H365" s="130" t="str">
        <f t="shared" si="41"/>
        <v/>
      </c>
      <c r="I365" s="131" t="str">
        <f t="shared" si="37"/>
        <v/>
      </c>
      <c r="J365" s="132" t="str">
        <f t="shared" si="38"/>
        <v/>
      </c>
      <c r="K365" s="132" t="str">
        <f t="shared" si="40"/>
        <v/>
      </c>
      <c r="L365" s="132" t="str">
        <f t="shared" si="36"/>
        <v/>
      </c>
      <c r="M365" s="132" t="str">
        <f t="shared" si="39"/>
        <v/>
      </c>
      <c r="N365" s="128"/>
      <c r="O365" s="132" t="str">
        <f t="shared" si="42"/>
        <v/>
      </c>
    </row>
    <row r="366" spans="8:15">
      <c r="H366" s="130" t="str">
        <f t="shared" si="41"/>
        <v/>
      </c>
      <c r="I366" s="131" t="str">
        <f t="shared" si="37"/>
        <v/>
      </c>
      <c r="J366" s="132" t="str">
        <f t="shared" si="38"/>
        <v/>
      </c>
      <c r="K366" s="132" t="str">
        <f t="shared" si="40"/>
        <v/>
      </c>
      <c r="L366" s="132" t="str">
        <f t="shared" si="36"/>
        <v/>
      </c>
      <c r="M366" s="132" t="str">
        <f t="shared" si="39"/>
        <v/>
      </c>
      <c r="N366" s="128"/>
      <c r="O366" s="132" t="str">
        <f t="shared" si="42"/>
        <v/>
      </c>
    </row>
    <row r="367" spans="8:15">
      <c r="H367" s="130" t="str">
        <f t="shared" si="41"/>
        <v/>
      </c>
      <c r="I367" s="131" t="str">
        <f t="shared" si="37"/>
        <v/>
      </c>
      <c r="J367" s="132" t="str">
        <f t="shared" si="38"/>
        <v/>
      </c>
      <c r="K367" s="132" t="str">
        <f t="shared" si="40"/>
        <v/>
      </c>
      <c r="L367" s="132" t="str">
        <f t="shared" si="36"/>
        <v/>
      </c>
      <c r="M367" s="132" t="str">
        <f t="shared" si="39"/>
        <v/>
      </c>
      <c r="N367" s="128"/>
      <c r="O367" s="132" t="str">
        <f t="shared" si="42"/>
        <v/>
      </c>
    </row>
    <row r="368" spans="8:15">
      <c r="H368" s="130" t="str">
        <f t="shared" si="41"/>
        <v/>
      </c>
      <c r="I368" s="131" t="str">
        <f t="shared" si="37"/>
        <v/>
      </c>
      <c r="J368" s="132" t="str">
        <f t="shared" si="38"/>
        <v/>
      </c>
      <c r="K368" s="132" t="str">
        <f t="shared" si="40"/>
        <v/>
      </c>
      <c r="L368" s="132" t="str">
        <f t="shared" si="36"/>
        <v/>
      </c>
      <c r="M368" s="132" t="str">
        <f t="shared" si="39"/>
        <v/>
      </c>
      <c r="N368" s="128"/>
      <c r="O368" s="132" t="str">
        <f t="shared" si="42"/>
        <v/>
      </c>
    </row>
    <row r="369" spans="8:15">
      <c r="H369" s="130" t="str">
        <f t="shared" si="41"/>
        <v/>
      </c>
      <c r="I369" s="131" t="str">
        <f t="shared" si="37"/>
        <v/>
      </c>
      <c r="J369" s="132" t="str">
        <f t="shared" si="38"/>
        <v/>
      </c>
      <c r="K369" s="132" t="str">
        <f t="shared" si="40"/>
        <v/>
      </c>
      <c r="L369" s="132" t="str">
        <f t="shared" si="36"/>
        <v/>
      </c>
      <c r="M369" s="132" t="str">
        <f t="shared" si="39"/>
        <v/>
      </c>
      <c r="N369" s="128"/>
      <c r="O369" s="132" t="str">
        <f t="shared" si="42"/>
        <v/>
      </c>
    </row>
    <row r="370" spans="8:15">
      <c r="H370" s="130" t="str">
        <f t="shared" si="41"/>
        <v/>
      </c>
      <c r="I370" s="131" t="str">
        <f t="shared" si="37"/>
        <v/>
      </c>
      <c r="J370" s="132" t="str">
        <f t="shared" si="38"/>
        <v/>
      </c>
      <c r="K370" s="132" t="str">
        <f t="shared" si="40"/>
        <v/>
      </c>
      <c r="L370" s="132" t="str">
        <f t="shared" si="36"/>
        <v/>
      </c>
      <c r="M370" s="132" t="str">
        <f t="shared" si="39"/>
        <v/>
      </c>
      <c r="N370" s="128"/>
      <c r="O370" s="132" t="str">
        <f t="shared" si="42"/>
        <v/>
      </c>
    </row>
    <row r="371" spans="8:15">
      <c r="H371" s="130" t="str">
        <f t="shared" si="41"/>
        <v/>
      </c>
      <c r="I371" s="131" t="str">
        <f t="shared" si="37"/>
        <v/>
      </c>
      <c r="J371" s="132" t="str">
        <f t="shared" si="38"/>
        <v/>
      </c>
      <c r="K371" s="132" t="str">
        <f t="shared" si="40"/>
        <v/>
      </c>
      <c r="L371" s="132" t="str">
        <f t="shared" si="36"/>
        <v/>
      </c>
      <c r="M371" s="132" t="str">
        <f t="shared" si="39"/>
        <v/>
      </c>
      <c r="N371" s="128"/>
      <c r="O371" s="132" t="str">
        <f t="shared" si="42"/>
        <v/>
      </c>
    </row>
    <row r="372" spans="8:15">
      <c r="H372" s="130" t="str">
        <f t="shared" si="41"/>
        <v/>
      </c>
      <c r="I372" s="131" t="str">
        <f t="shared" si="37"/>
        <v/>
      </c>
      <c r="J372" s="132" t="str">
        <f t="shared" si="38"/>
        <v/>
      </c>
      <c r="K372" s="132" t="str">
        <f t="shared" si="40"/>
        <v/>
      </c>
      <c r="L372" s="132" t="str">
        <f t="shared" si="36"/>
        <v/>
      </c>
      <c r="M372" s="132" t="str">
        <f t="shared" si="39"/>
        <v/>
      </c>
      <c r="N372" s="128"/>
      <c r="O372" s="132" t="str">
        <f t="shared" si="42"/>
        <v/>
      </c>
    </row>
    <row r="373" spans="8:15">
      <c r="H373" s="130" t="str">
        <f t="shared" si="41"/>
        <v/>
      </c>
      <c r="I373" s="131" t="str">
        <f t="shared" si="37"/>
        <v/>
      </c>
      <c r="J373" s="132" t="str">
        <f t="shared" si="38"/>
        <v/>
      </c>
      <c r="K373" s="132" t="str">
        <f t="shared" si="40"/>
        <v/>
      </c>
      <c r="L373" s="132" t="str">
        <f t="shared" si="36"/>
        <v/>
      </c>
      <c r="M373" s="132" t="str">
        <f t="shared" si="39"/>
        <v/>
      </c>
      <c r="N373" s="128"/>
      <c r="O373" s="132" t="str">
        <f t="shared" si="42"/>
        <v/>
      </c>
    </row>
    <row r="374" spans="8:15">
      <c r="H374" s="130" t="str">
        <f t="shared" si="41"/>
        <v/>
      </c>
      <c r="I374" s="131" t="str">
        <f t="shared" si="37"/>
        <v/>
      </c>
      <c r="J374" s="132" t="str">
        <f t="shared" si="38"/>
        <v/>
      </c>
      <c r="K374" s="132" t="str">
        <f t="shared" si="40"/>
        <v/>
      </c>
      <c r="L374" s="132" t="str">
        <f t="shared" si="36"/>
        <v/>
      </c>
      <c r="M374" s="132" t="str">
        <f t="shared" si="39"/>
        <v/>
      </c>
      <c r="N374" s="128"/>
      <c r="O374" s="132" t="str">
        <f t="shared" si="42"/>
        <v/>
      </c>
    </row>
    <row r="375" spans="8:15">
      <c r="H375" s="130" t="str">
        <f t="shared" si="41"/>
        <v/>
      </c>
      <c r="I375" s="131" t="str">
        <f t="shared" si="37"/>
        <v/>
      </c>
      <c r="J375" s="132" t="str">
        <f t="shared" si="38"/>
        <v/>
      </c>
      <c r="K375" s="132" t="str">
        <f t="shared" si="40"/>
        <v/>
      </c>
      <c r="L375" s="132" t="str">
        <f t="shared" si="36"/>
        <v/>
      </c>
      <c r="M375" s="132" t="str">
        <f t="shared" si="39"/>
        <v/>
      </c>
      <c r="N375" s="128"/>
      <c r="O375" s="132" t="str">
        <f t="shared" si="42"/>
        <v/>
      </c>
    </row>
    <row r="376" spans="8:15">
      <c r="H376" s="130" t="str">
        <f t="shared" si="41"/>
        <v/>
      </c>
      <c r="I376" s="131" t="str">
        <f t="shared" si="37"/>
        <v/>
      </c>
      <c r="J376" s="132" t="str">
        <f t="shared" si="38"/>
        <v/>
      </c>
      <c r="K376" s="132" t="str">
        <f t="shared" si="40"/>
        <v/>
      </c>
      <c r="L376" s="132" t="str">
        <f t="shared" si="36"/>
        <v/>
      </c>
      <c r="M376" s="132" t="str">
        <f t="shared" si="39"/>
        <v/>
      </c>
      <c r="N376" s="128"/>
      <c r="O376" s="132" t="str">
        <f t="shared" si="42"/>
        <v/>
      </c>
    </row>
    <row r="377" spans="8:15">
      <c r="H377" s="130" t="str">
        <f t="shared" si="41"/>
        <v/>
      </c>
      <c r="I377" s="131" t="str">
        <f t="shared" si="37"/>
        <v/>
      </c>
      <c r="J377" s="132" t="str">
        <f t="shared" si="38"/>
        <v/>
      </c>
      <c r="K377" s="132" t="str">
        <f t="shared" si="40"/>
        <v/>
      </c>
      <c r="L377" s="132" t="str">
        <f t="shared" si="36"/>
        <v/>
      </c>
      <c r="M377" s="132" t="str">
        <f t="shared" si="39"/>
        <v/>
      </c>
      <c r="N377" s="128"/>
      <c r="O377" s="132" t="str">
        <f t="shared" si="42"/>
        <v/>
      </c>
    </row>
    <row r="378" spans="8:15">
      <c r="H378" s="130" t="str">
        <f t="shared" si="41"/>
        <v/>
      </c>
      <c r="I378" s="131" t="str">
        <f t="shared" si="37"/>
        <v/>
      </c>
      <c r="J378" s="132" t="str">
        <f t="shared" si="38"/>
        <v/>
      </c>
      <c r="K378" s="132" t="str">
        <f t="shared" si="40"/>
        <v/>
      </c>
      <c r="L378" s="132" t="str">
        <f t="shared" si="36"/>
        <v/>
      </c>
      <c r="M378" s="132" t="str">
        <f t="shared" si="39"/>
        <v/>
      </c>
      <c r="N378" s="128"/>
      <c r="O378" s="132" t="str">
        <f t="shared" si="42"/>
        <v/>
      </c>
    </row>
    <row r="379" spans="8:15">
      <c r="H379" s="130" t="str">
        <f t="shared" si="41"/>
        <v/>
      </c>
      <c r="I379" s="131" t="str">
        <f t="shared" si="37"/>
        <v/>
      </c>
      <c r="J379" s="132" t="str">
        <f t="shared" si="38"/>
        <v/>
      </c>
      <c r="K379" s="132" t="str">
        <f t="shared" si="40"/>
        <v/>
      </c>
      <c r="L379" s="132" t="str">
        <f t="shared" si="36"/>
        <v/>
      </c>
      <c r="M379" s="132" t="str">
        <f t="shared" si="39"/>
        <v/>
      </c>
      <c r="N379" s="128"/>
      <c r="O379" s="132" t="str">
        <f t="shared" si="42"/>
        <v/>
      </c>
    </row>
    <row r="380" spans="8:15">
      <c r="H380" s="130" t="str">
        <f t="shared" si="41"/>
        <v/>
      </c>
      <c r="I380" s="131" t="str">
        <f t="shared" si="37"/>
        <v/>
      </c>
      <c r="J380" s="132" t="str">
        <f t="shared" si="38"/>
        <v/>
      </c>
      <c r="K380" s="132" t="str">
        <f t="shared" si="40"/>
        <v/>
      </c>
      <c r="L380" s="132" t="str">
        <f t="shared" si="36"/>
        <v/>
      </c>
      <c r="M380" s="132" t="str">
        <f t="shared" si="39"/>
        <v/>
      </c>
      <c r="N380" s="128"/>
      <c r="O380" s="132" t="str">
        <f t="shared" si="42"/>
        <v/>
      </c>
    </row>
    <row r="381" spans="8:15">
      <c r="H381" s="130" t="str">
        <f t="shared" si="41"/>
        <v/>
      </c>
      <c r="I381" s="131" t="str">
        <f t="shared" si="37"/>
        <v/>
      </c>
      <c r="J381" s="132" t="str">
        <f t="shared" si="38"/>
        <v/>
      </c>
      <c r="K381" s="132" t="str">
        <f t="shared" si="40"/>
        <v/>
      </c>
      <c r="L381" s="132" t="str">
        <f t="shared" si="36"/>
        <v/>
      </c>
      <c r="M381" s="132" t="str">
        <f t="shared" si="39"/>
        <v/>
      </c>
      <c r="N381" s="128"/>
      <c r="O381" s="132" t="str">
        <f t="shared" si="42"/>
        <v/>
      </c>
    </row>
    <row r="382" spans="8:15">
      <c r="H382" s="130" t="str">
        <f t="shared" si="41"/>
        <v/>
      </c>
      <c r="I382" s="131" t="str">
        <f t="shared" si="37"/>
        <v/>
      </c>
      <c r="J382" s="132" t="str">
        <f t="shared" si="38"/>
        <v/>
      </c>
      <c r="K382" s="132" t="str">
        <f t="shared" si="40"/>
        <v/>
      </c>
      <c r="L382" s="132" t="str">
        <f t="shared" si="36"/>
        <v/>
      </c>
      <c r="M382" s="132" t="str">
        <f t="shared" si="39"/>
        <v/>
      </c>
      <c r="N382" s="128"/>
      <c r="O382" s="132" t="str">
        <f t="shared" si="42"/>
        <v/>
      </c>
    </row>
    <row r="383" spans="8:15">
      <c r="H383" s="130" t="str">
        <f t="shared" si="41"/>
        <v/>
      </c>
      <c r="I383" s="131" t="str">
        <f t="shared" si="37"/>
        <v/>
      </c>
      <c r="J383" s="132" t="str">
        <f t="shared" si="38"/>
        <v/>
      </c>
      <c r="K383" s="132" t="str">
        <f t="shared" si="40"/>
        <v/>
      </c>
      <c r="L383" s="132" t="str">
        <f t="shared" si="36"/>
        <v/>
      </c>
      <c r="M383" s="132" t="str">
        <f t="shared" si="39"/>
        <v/>
      </c>
      <c r="N383" s="128"/>
      <c r="O383" s="132" t="str">
        <f t="shared" si="42"/>
        <v/>
      </c>
    </row>
    <row r="384" spans="8:15">
      <c r="H384" s="130" t="str">
        <f t="shared" si="41"/>
        <v/>
      </c>
      <c r="I384" s="131" t="str">
        <f t="shared" si="37"/>
        <v/>
      </c>
      <c r="J384" s="132" t="str">
        <f t="shared" si="38"/>
        <v/>
      </c>
      <c r="K384" s="132" t="str">
        <f t="shared" si="40"/>
        <v/>
      </c>
      <c r="L384" s="132" t="str">
        <f t="shared" si="36"/>
        <v/>
      </c>
      <c r="M384" s="132" t="str">
        <f t="shared" si="39"/>
        <v/>
      </c>
      <c r="N384" s="128"/>
      <c r="O384" s="132" t="str">
        <f t="shared" si="42"/>
        <v/>
      </c>
    </row>
    <row r="385" spans="8:15">
      <c r="H385" s="130" t="str">
        <f t="shared" si="41"/>
        <v/>
      </c>
      <c r="I385" s="131" t="str">
        <f t="shared" si="37"/>
        <v/>
      </c>
      <c r="J385" s="132" t="str">
        <f t="shared" si="38"/>
        <v/>
      </c>
      <c r="K385" s="132" t="str">
        <f t="shared" si="40"/>
        <v/>
      </c>
      <c r="L385" s="132" t="str">
        <f t="shared" si="36"/>
        <v/>
      </c>
      <c r="M385" s="132" t="str">
        <f t="shared" si="39"/>
        <v/>
      </c>
      <c r="N385" s="128"/>
      <c r="O385" s="132" t="str">
        <f t="shared" si="42"/>
        <v/>
      </c>
    </row>
    <row r="386" spans="8:15">
      <c r="H386" s="130" t="str">
        <f t="shared" si="41"/>
        <v/>
      </c>
      <c r="I386" s="131" t="str">
        <f t="shared" si="37"/>
        <v/>
      </c>
      <c r="J386" s="132" t="str">
        <f t="shared" si="38"/>
        <v/>
      </c>
      <c r="K386" s="132" t="str">
        <f t="shared" si="40"/>
        <v/>
      </c>
      <c r="L386" s="132" t="str">
        <f t="shared" si="36"/>
        <v/>
      </c>
      <c r="M386" s="132" t="str">
        <f t="shared" si="39"/>
        <v/>
      </c>
      <c r="N386" s="128"/>
      <c r="O386" s="132" t="str">
        <f t="shared" si="42"/>
        <v/>
      </c>
    </row>
    <row r="387" spans="8:15">
      <c r="H387" s="130" t="str">
        <f t="shared" si="41"/>
        <v/>
      </c>
      <c r="I387" s="131" t="str">
        <f t="shared" si="37"/>
        <v/>
      </c>
      <c r="J387" s="132" t="str">
        <f t="shared" si="38"/>
        <v/>
      </c>
      <c r="K387" s="132" t="str">
        <f t="shared" si="40"/>
        <v/>
      </c>
      <c r="L387" s="132" t="str">
        <f t="shared" si="36"/>
        <v/>
      </c>
      <c r="M387" s="132" t="str">
        <f t="shared" si="39"/>
        <v/>
      </c>
      <c r="N387" s="128"/>
      <c r="O387" s="132" t="str">
        <f t="shared" si="42"/>
        <v/>
      </c>
    </row>
    <row r="388" spans="8:15">
      <c r="H388" s="130" t="str">
        <f t="shared" si="41"/>
        <v/>
      </c>
      <c r="I388" s="131" t="str">
        <f t="shared" si="37"/>
        <v/>
      </c>
      <c r="J388" s="132" t="str">
        <f t="shared" si="38"/>
        <v/>
      </c>
      <c r="K388" s="132" t="str">
        <f t="shared" si="40"/>
        <v/>
      </c>
      <c r="L388" s="132" t="str">
        <f t="shared" si="36"/>
        <v/>
      </c>
      <c r="M388" s="132" t="str">
        <f t="shared" si="39"/>
        <v/>
      </c>
      <c r="N388" s="128"/>
      <c r="O388" s="132" t="str">
        <f t="shared" si="42"/>
        <v/>
      </c>
    </row>
    <row r="389" spans="8:15">
      <c r="H389" s="130" t="str">
        <f t="shared" si="41"/>
        <v/>
      </c>
      <c r="I389" s="131" t="str">
        <f t="shared" si="37"/>
        <v/>
      </c>
      <c r="J389" s="132" t="str">
        <f t="shared" si="38"/>
        <v/>
      </c>
      <c r="K389" s="132" t="str">
        <f t="shared" si="40"/>
        <v/>
      </c>
      <c r="L389" s="132" t="str">
        <f t="shared" si="36"/>
        <v/>
      </c>
      <c r="M389" s="132" t="str">
        <f t="shared" si="39"/>
        <v/>
      </c>
      <c r="N389" s="128"/>
      <c r="O389" s="132" t="str">
        <f t="shared" si="42"/>
        <v/>
      </c>
    </row>
    <row r="390" spans="8:15">
      <c r="H390" s="130" t="str">
        <f t="shared" si="41"/>
        <v/>
      </c>
      <c r="I390" s="131" t="str">
        <f t="shared" si="37"/>
        <v/>
      </c>
      <c r="J390" s="132" t="str">
        <f t="shared" si="38"/>
        <v/>
      </c>
      <c r="K390" s="132" t="str">
        <f t="shared" si="40"/>
        <v/>
      </c>
      <c r="L390" s="132" t="str">
        <f t="shared" si="36"/>
        <v/>
      </c>
      <c r="M390" s="132" t="str">
        <f t="shared" si="39"/>
        <v/>
      </c>
      <c r="N390" s="128"/>
      <c r="O390" s="132" t="str">
        <f t="shared" si="42"/>
        <v/>
      </c>
    </row>
    <row r="391" spans="8:15">
      <c r="H391" s="130" t="str">
        <f t="shared" si="41"/>
        <v/>
      </c>
      <c r="I391" s="131" t="str">
        <f t="shared" si="37"/>
        <v/>
      </c>
      <c r="J391" s="132" t="str">
        <f t="shared" si="38"/>
        <v/>
      </c>
      <c r="K391" s="132" t="str">
        <f t="shared" si="40"/>
        <v/>
      </c>
      <c r="L391" s="132" t="str">
        <f t="shared" si="36"/>
        <v/>
      </c>
      <c r="M391" s="132" t="str">
        <f t="shared" si="39"/>
        <v/>
      </c>
      <c r="N391" s="128"/>
      <c r="O391" s="132" t="str">
        <f t="shared" si="42"/>
        <v/>
      </c>
    </row>
    <row r="392" spans="8:15">
      <c r="H392" s="130" t="str">
        <f t="shared" si="41"/>
        <v/>
      </c>
      <c r="I392" s="131" t="str">
        <f t="shared" si="37"/>
        <v/>
      </c>
      <c r="J392" s="132" t="str">
        <f t="shared" si="38"/>
        <v/>
      </c>
      <c r="K392" s="132" t="str">
        <f t="shared" si="40"/>
        <v/>
      </c>
      <c r="L392" s="132" t="str">
        <f t="shared" si="36"/>
        <v/>
      </c>
      <c r="M392" s="132" t="str">
        <f t="shared" si="39"/>
        <v/>
      </c>
      <c r="N392" s="128"/>
      <c r="O392" s="132" t="str">
        <f t="shared" si="42"/>
        <v/>
      </c>
    </row>
    <row r="393" spans="8:15">
      <c r="H393" s="130" t="str">
        <f t="shared" si="41"/>
        <v/>
      </c>
      <c r="I393" s="131" t="str">
        <f t="shared" si="37"/>
        <v/>
      </c>
      <c r="J393" s="132" t="str">
        <f t="shared" si="38"/>
        <v/>
      </c>
      <c r="K393" s="132" t="str">
        <f t="shared" si="40"/>
        <v/>
      </c>
      <c r="L393" s="132" t="str">
        <f t="shared" si="36"/>
        <v/>
      </c>
      <c r="M393" s="132" t="str">
        <f t="shared" si="39"/>
        <v/>
      </c>
      <c r="N393" s="128"/>
      <c r="O393" s="132" t="str">
        <f t="shared" si="42"/>
        <v/>
      </c>
    </row>
    <row r="394" spans="8:15">
      <c r="H394" s="130" t="str">
        <f t="shared" si="41"/>
        <v/>
      </c>
      <c r="I394" s="131" t="str">
        <f t="shared" si="37"/>
        <v/>
      </c>
      <c r="J394" s="132" t="str">
        <f t="shared" si="38"/>
        <v/>
      </c>
      <c r="K394" s="132" t="str">
        <f t="shared" si="40"/>
        <v/>
      </c>
      <c r="L394" s="132" t="str">
        <f t="shared" si="36"/>
        <v/>
      </c>
      <c r="M394" s="132" t="str">
        <f t="shared" si="39"/>
        <v/>
      </c>
      <c r="N394" s="128"/>
      <c r="O394" s="132" t="str">
        <f t="shared" si="42"/>
        <v/>
      </c>
    </row>
    <row r="395" spans="8:15">
      <c r="H395" s="130" t="str">
        <f t="shared" si="41"/>
        <v/>
      </c>
      <c r="I395" s="131" t="str">
        <f t="shared" si="37"/>
        <v/>
      </c>
      <c r="J395" s="132" t="str">
        <f t="shared" si="38"/>
        <v/>
      </c>
      <c r="K395" s="132" t="str">
        <f t="shared" si="40"/>
        <v/>
      </c>
      <c r="L395" s="132" t="str">
        <f t="shared" ref="L395:L458" si="43">IF(I395="","",J395*$D$12)</f>
        <v/>
      </c>
      <c r="M395" s="132" t="str">
        <f t="shared" si="39"/>
        <v/>
      </c>
      <c r="N395" s="128"/>
      <c r="O395" s="132" t="str">
        <f t="shared" si="42"/>
        <v/>
      </c>
    </row>
    <row r="396" spans="8:15">
      <c r="H396" s="130" t="str">
        <f t="shared" si="41"/>
        <v/>
      </c>
      <c r="I396" s="131" t="str">
        <f t="shared" ref="I396:I459" si="44">IF(OR(I395&gt;=$D$11,O395=0),"",I395+1)</f>
        <v/>
      </c>
      <c r="J396" s="132" t="str">
        <f t="shared" ref="J396:J459" si="45">IF(I396="","",O395)</f>
        <v/>
      </c>
      <c r="K396" s="132" t="str">
        <f t="shared" si="40"/>
        <v/>
      </c>
      <c r="L396" s="132" t="str">
        <f t="shared" si="43"/>
        <v/>
      </c>
      <c r="M396" s="132" t="str">
        <f t="shared" ref="M396:M459" si="46">IF(I396="","",+K396-L396+N396)</f>
        <v/>
      </c>
      <c r="N396" s="128"/>
      <c r="O396" s="132" t="str">
        <f t="shared" si="42"/>
        <v/>
      </c>
    </row>
    <row r="397" spans="8:15">
      <c r="H397" s="130" t="str">
        <f t="shared" si="41"/>
        <v/>
      </c>
      <c r="I397" s="131" t="str">
        <f t="shared" si="44"/>
        <v/>
      </c>
      <c r="J397" s="132" t="str">
        <f t="shared" si="45"/>
        <v/>
      </c>
      <c r="K397" s="132" t="str">
        <f t="shared" ref="K397:K460" si="47">IF(I397="","",IF($D$13&gt;O396,O396,$D$13))</f>
        <v/>
      </c>
      <c r="L397" s="132" t="str">
        <f t="shared" si="43"/>
        <v/>
      </c>
      <c r="M397" s="132" t="str">
        <f t="shared" si="46"/>
        <v/>
      </c>
      <c r="N397" s="128"/>
      <c r="O397" s="132" t="str">
        <f t="shared" si="42"/>
        <v/>
      </c>
    </row>
    <row r="398" spans="8:15">
      <c r="H398" s="130" t="str">
        <f t="shared" ref="H398:H461" si="48">IF(I398="","",DATE(YEAR(H397),MONTH(H397)+1,DAY(H397)))</f>
        <v/>
      </c>
      <c r="I398" s="131" t="str">
        <f t="shared" si="44"/>
        <v/>
      </c>
      <c r="J398" s="132" t="str">
        <f t="shared" si="45"/>
        <v/>
      </c>
      <c r="K398" s="132" t="str">
        <f t="shared" si="47"/>
        <v/>
      </c>
      <c r="L398" s="132" t="str">
        <f t="shared" si="43"/>
        <v/>
      </c>
      <c r="M398" s="132" t="str">
        <f t="shared" si="46"/>
        <v/>
      </c>
      <c r="N398" s="128"/>
      <c r="O398" s="132" t="str">
        <f t="shared" si="42"/>
        <v/>
      </c>
    </row>
    <row r="399" spans="8:15">
      <c r="H399" s="130" t="str">
        <f t="shared" si="48"/>
        <v/>
      </c>
      <c r="I399" s="131" t="str">
        <f t="shared" si="44"/>
        <v/>
      </c>
      <c r="J399" s="132" t="str">
        <f t="shared" si="45"/>
        <v/>
      </c>
      <c r="K399" s="132" t="str">
        <f t="shared" si="47"/>
        <v/>
      </c>
      <c r="L399" s="132" t="str">
        <f t="shared" si="43"/>
        <v/>
      </c>
      <c r="M399" s="132" t="str">
        <f t="shared" si="46"/>
        <v/>
      </c>
      <c r="N399" s="128"/>
      <c r="O399" s="132" t="str">
        <f t="shared" si="42"/>
        <v/>
      </c>
    </row>
    <row r="400" spans="8:15">
      <c r="H400" s="130" t="str">
        <f t="shared" si="48"/>
        <v/>
      </c>
      <c r="I400" s="131" t="str">
        <f t="shared" si="44"/>
        <v/>
      </c>
      <c r="J400" s="132" t="str">
        <f t="shared" si="45"/>
        <v/>
      </c>
      <c r="K400" s="132" t="str">
        <f t="shared" si="47"/>
        <v/>
      </c>
      <c r="L400" s="132" t="str">
        <f t="shared" si="43"/>
        <v/>
      </c>
      <c r="M400" s="132" t="str">
        <f t="shared" si="46"/>
        <v/>
      </c>
      <c r="N400" s="128"/>
      <c r="O400" s="132" t="str">
        <f t="shared" si="42"/>
        <v/>
      </c>
    </row>
    <row r="401" spans="8:15">
      <c r="H401" s="130" t="str">
        <f t="shared" si="48"/>
        <v/>
      </c>
      <c r="I401" s="131" t="str">
        <f t="shared" si="44"/>
        <v/>
      </c>
      <c r="J401" s="132" t="str">
        <f t="shared" si="45"/>
        <v/>
      </c>
      <c r="K401" s="132" t="str">
        <f t="shared" si="47"/>
        <v/>
      </c>
      <c r="L401" s="132" t="str">
        <f t="shared" si="43"/>
        <v/>
      </c>
      <c r="M401" s="132" t="str">
        <f t="shared" si="46"/>
        <v/>
      </c>
      <c r="N401" s="128"/>
      <c r="O401" s="132" t="str">
        <f t="shared" si="42"/>
        <v/>
      </c>
    </row>
    <row r="402" spans="8:15">
      <c r="H402" s="130" t="str">
        <f t="shared" si="48"/>
        <v/>
      </c>
      <c r="I402" s="131" t="str">
        <f t="shared" si="44"/>
        <v/>
      </c>
      <c r="J402" s="132" t="str">
        <f t="shared" si="45"/>
        <v/>
      </c>
      <c r="K402" s="132" t="str">
        <f t="shared" si="47"/>
        <v/>
      </c>
      <c r="L402" s="132" t="str">
        <f t="shared" si="43"/>
        <v/>
      </c>
      <c r="M402" s="132" t="str">
        <f t="shared" si="46"/>
        <v/>
      </c>
      <c r="N402" s="128"/>
      <c r="O402" s="132" t="str">
        <f t="shared" si="42"/>
        <v/>
      </c>
    </row>
    <row r="403" spans="8:15">
      <c r="H403" s="130" t="str">
        <f t="shared" si="48"/>
        <v/>
      </c>
      <c r="I403" s="131" t="str">
        <f t="shared" si="44"/>
        <v/>
      </c>
      <c r="J403" s="132" t="str">
        <f t="shared" si="45"/>
        <v/>
      </c>
      <c r="K403" s="132" t="str">
        <f t="shared" si="47"/>
        <v/>
      </c>
      <c r="L403" s="132" t="str">
        <f t="shared" si="43"/>
        <v/>
      </c>
      <c r="M403" s="132" t="str">
        <f t="shared" si="46"/>
        <v/>
      </c>
      <c r="N403" s="128"/>
      <c r="O403" s="132" t="str">
        <f t="shared" si="42"/>
        <v/>
      </c>
    </row>
    <row r="404" spans="8:15">
      <c r="H404" s="130" t="str">
        <f t="shared" si="48"/>
        <v/>
      </c>
      <c r="I404" s="131" t="str">
        <f t="shared" si="44"/>
        <v/>
      </c>
      <c r="J404" s="132" t="str">
        <f t="shared" si="45"/>
        <v/>
      </c>
      <c r="K404" s="132" t="str">
        <f t="shared" si="47"/>
        <v/>
      </c>
      <c r="L404" s="132" t="str">
        <f t="shared" si="43"/>
        <v/>
      </c>
      <c r="M404" s="132" t="str">
        <f t="shared" si="46"/>
        <v/>
      </c>
      <c r="N404" s="128"/>
      <c r="O404" s="132" t="str">
        <f t="shared" si="42"/>
        <v/>
      </c>
    </row>
    <row r="405" spans="8:15">
      <c r="H405" s="130" t="str">
        <f t="shared" si="48"/>
        <v/>
      </c>
      <c r="I405" s="131" t="str">
        <f t="shared" si="44"/>
        <v/>
      </c>
      <c r="J405" s="132" t="str">
        <f t="shared" si="45"/>
        <v/>
      </c>
      <c r="K405" s="132" t="str">
        <f t="shared" si="47"/>
        <v/>
      </c>
      <c r="L405" s="132" t="str">
        <f t="shared" si="43"/>
        <v/>
      </c>
      <c r="M405" s="132" t="str">
        <f t="shared" si="46"/>
        <v/>
      </c>
      <c r="N405" s="128"/>
      <c r="O405" s="132" t="str">
        <f t="shared" si="42"/>
        <v/>
      </c>
    </row>
    <row r="406" spans="8:15">
      <c r="H406" s="130" t="str">
        <f t="shared" si="48"/>
        <v/>
      </c>
      <c r="I406" s="131" t="str">
        <f t="shared" si="44"/>
        <v/>
      </c>
      <c r="J406" s="132" t="str">
        <f t="shared" si="45"/>
        <v/>
      </c>
      <c r="K406" s="132" t="str">
        <f t="shared" si="47"/>
        <v/>
      </c>
      <c r="L406" s="132" t="str">
        <f t="shared" si="43"/>
        <v/>
      </c>
      <c r="M406" s="132" t="str">
        <f t="shared" si="46"/>
        <v/>
      </c>
      <c r="N406" s="128"/>
      <c r="O406" s="132" t="str">
        <f t="shared" si="42"/>
        <v/>
      </c>
    </row>
    <row r="407" spans="8:15">
      <c r="H407" s="130" t="str">
        <f t="shared" si="48"/>
        <v/>
      </c>
      <c r="I407" s="131" t="str">
        <f t="shared" si="44"/>
        <v/>
      </c>
      <c r="J407" s="132" t="str">
        <f t="shared" si="45"/>
        <v/>
      </c>
      <c r="K407" s="132" t="str">
        <f t="shared" si="47"/>
        <v/>
      </c>
      <c r="L407" s="132" t="str">
        <f t="shared" si="43"/>
        <v/>
      </c>
      <c r="M407" s="132" t="str">
        <f t="shared" si="46"/>
        <v/>
      </c>
      <c r="N407" s="128"/>
      <c r="O407" s="132" t="str">
        <f t="shared" si="42"/>
        <v/>
      </c>
    </row>
    <row r="408" spans="8:15">
      <c r="H408" s="130" t="str">
        <f t="shared" si="48"/>
        <v/>
      </c>
      <c r="I408" s="131" t="str">
        <f t="shared" si="44"/>
        <v/>
      </c>
      <c r="J408" s="132" t="str">
        <f t="shared" si="45"/>
        <v/>
      </c>
      <c r="K408" s="132" t="str">
        <f t="shared" si="47"/>
        <v/>
      </c>
      <c r="L408" s="132" t="str">
        <f t="shared" si="43"/>
        <v/>
      </c>
      <c r="M408" s="132" t="str">
        <f t="shared" si="46"/>
        <v/>
      </c>
      <c r="N408" s="128"/>
      <c r="O408" s="132" t="str">
        <f t="shared" si="42"/>
        <v/>
      </c>
    </row>
    <row r="409" spans="8:15">
      <c r="H409" s="130" t="str">
        <f t="shared" si="48"/>
        <v/>
      </c>
      <c r="I409" s="131" t="str">
        <f t="shared" si="44"/>
        <v/>
      </c>
      <c r="J409" s="132" t="str">
        <f t="shared" si="45"/>
        <v/>
      </c>
      <c r="K409" s="132" t="str">
        <f t="shared" si="47"/>
        <v/>
      </c>
      <c r="L409" s="132" t="str">
        <f t="shared" si="43"/>
        <v/>
      </c>
      <c r="M409" s="132" t="str">
        <f t="shared" si="46"/>
        <v/>
      </c>
      <c r="N409" s="128"/>
      <c r="O409" s="132" t="str">
        <f t="shared" si="42"/>
        <v/>
      </c>
    </row>
    <row r="410" spans="8:15">
      <c r="H410" s="130" t="str">
        <f t="shared" si="48"/>
        <v/>
      </c>
      <c r="I410" s="131" t="str">
        <f t="shared" si="44"/>
        <v/>
      </c>
      <c r="J410" s="132" t="str">
        <f t="shared" si="45"/>
        <v/>
      </c>
      <c r="K410" s="132" t="str">
        <f t="shared" si="47"/>
        <v/>
      </c>
      <c r="L410" s="132" t="str">
        <f t="shared" si="43"/>
        <v/>
      </c>
      <c r="M410" s="132" t="str">
        <f t="shared" si="46"/>
        <v/>
      </c>
      <c r="N410" s="128"/>
      <c r="O410" s="132" t="str">
        <f t="shared" si="42"/>
        <v/>
      </c>
    </row>
    <row r="411" spans="8:15">
      <c r="H411" s="130" t="str">
        <f t="shared" si="48"/>
        <v/>
      </c>
      <c r="I411" s="131" t="str">
        <f t="shared" si="44"/>
        <v/>
      </c>
      <c r="J411" s="132" t="str">
        <f t="shared" si="45"/>
        <v/>
      </c>
      <c r="K411" s="132" t="str">
        <f t="shared" si="47"/>
        <v/>
      </c>
      <c r="L411" s="132" t="str">
        <f t="shared" si="43"/>
        <v/>
      </c>
      <c r="M411" s="132" t="str">
        <f t="shared" si="46"/>
        <v/>
      </c>
      <c r="N411" s="128"/>
      <c r="O411" s="132" t="str">
        <f t="shared" si="42"/>
        <v/>
      </c>
    </row>
    <row r="412" spans="8:15">
      <c r="H412" s="130" t="str">
        <f t="shared" si="48"/>
        <v/>
      </c>
      <c r="I412" s="131" t="str">
        <f t="shared" si="44"/>
        <v/>
      </c>
      <c r="J412" s="132" t="str">
        <f t="shared" si="45"/>
        <v/>
      </c>
      <c r="K412" s="132" t="str">
        <f t="shared" si="47"/>
        <v/>
      </c>
      <c r="L412" s="132" t="str">
        <f t="shared" si="43"/>
        <v/>
      </c>
      <c r="M412" s="132" t="str">
        <f t="shared" si="46"/>
        <v/>
      </c>
      <c r="N412" s="128"/>
      <c r="O412" s="132" t="str">
        <f t="shared" si="42"/>
        <v/>
      </c>
    </row>
    <row r="413" spans="8:15">
      <c r="H413" s="130" t="str">
        <f t="shared" si="48"/>
        <v/>
      </c>
      <c r="I413" s="131" t="str">
        <f t="shared" si="44"/>
        <v/>
      </c>
      <c r="J413" s="132" t="str">
        <f t="shared" si="45"/>
        <v/>
      </c>
      <c r="K413" s="132" t="str">
        <f t="shared" si="47"/>
        <v/>
      </c>
      <c r="L413" s="132" t="str">
        <f t="shared" si="43"/>
        <v/>
      </c>
      <c r="M413" s="132" t="str">
        <f t="shared" si="46"/>
        <v/>
      </c>
      <c r="N413" s="128"/>
      <c r="O413" s="132" t="str">
        <f t="shared" si="42"/>
        <v/>
      </c>
    </row>
    <row r="414" spans="8:15">
      <c r="H414" s="130" t="str">
        <f t="shared" si="48"/>
        <v/>
      </c>
      <c r="I414" s="131" t="str">
        <f t="shared" si="44"/>
        <v/>
      </c>
      <c r="J414" s="132" t="str">
        <f t="shared" si="45"/>
        <v/>
      </c>
      <c r="K414" s="132" t="str">
        <f t="shared" si="47"/>
        <v/>
      </c>
      <c r="L414" s="132" t="str">
        <f t="shared" si="43"/>
        <v/>
      </c>
      <c r="M414" s="132" t="str">
        <f t="shared" si="46"/>
        <v/>
      </c>
      <c r="N414" s="128"/>
      <c r="O414" s="132" t="str">
        <f t="shared" si="42"/>
        <v/>
      </c>
    </row>
    <row r="415" spans="8:15">
      <c r="H415" s="130" t="str">
        <f t="shared" si="48"/>
        <v/>
      </c>
      <c r="I415" s="131" t="str">
        <f t="shared" si="44"/>
        <v/>
      </c>
      <c r="J415" s="132" t="str">
        <f t="shared" si="45"/>
        <v/>
      </c>
      <c r="K415" s="132" t="str">
        <f t="shared" si="47"/>
        <v/>
      </c>
      <c r="L415" s="132" t="str">
        <f t="shared" si="43"/>
        <v/>
      </c>
      <c r="M415" s="132" t="str">
        <f t="shared" si="46"/>
        <v/>
      </c>
      <c r="N415" s="128"/>
      <c r="O415" s="132" t="str">
        <f t="shared" si="42"/>
        <v/>
      </c>
    </row>
    <row r="416" spans="8:15">
      <c r="H416" s="130" t="str">
        <f t="shared" si="48"/>
        <v/>
      </c>
      <c r="I416" s="131" t="str">
        <f t="shared" si="44"/>
        <v/>
      </c>
      <c r="J416" s="132" t="str">
        <f t="shared" si="45"/>
        <v/>
      </c>
      <c r="K416" s="132" t="str">
        <f t="shared" si="47"/>
        <v/>
      </c>
      <c r="L416" s="132" t="str">
        <f t="shared" si="43"/>
        <v/>
      </c>
      <c r="M416" s="132" t="str">
        <f t="shared" si="46"/>
        <v/>
      </c>
      <c r="N416" s="128"/>
      <c r="O416" s="132" t="str">
        <f t="shared" si="42"/>
        <v/>
      </c>
    </row>
    <row r="417" spans="8:15">
      <c r="H417" s="130" t="str">
        <f t="shared" si="48"/>
        <v/>
      </c>
      <c r="I417" s="131" t="str">
        <f t="shared" si="44"/>
        <v/>
      </c>
      <c r="J417" s="132" t="str">
        <f t="shared" si="45"/>
        <v/>
      </c>
      <c r="K417" s="132" t="str">
        <f t="shared" si="47"/>
        <v/>
      </c>
      <c r="L417" s="132" t="str">
        <f t="shared" si="43"/>
        <v/>
      </c>
      <c r="M417" s="132" t="str">
        <f t="shared" si="46"/>
        <v/>
      </c>
      <c r="N417" s="128"/>
      <c r="O417" s="132" t="str">
        <f t="shared" si="42"/>
        <v/>
      </c>
    </row>
    <row r="418" spans="8:15">
      <c r="H418" s="130" t="str">
        <f t="shared" si="48"/>
        <v/>
      </c>
      <c r="I418" s="131" t="str">
        <f t="shared" si="44"/>
        <v/>
      </c>
      <c r="J418" s="132" t="str">
        <f t="shared" si="45"/>
        <v/>
      </c>
      <c r="K418" s="132" t="str">
        <f t="shared" si="47"/>
        <v/>
      </c>
      <c r="L418" s="132" t="str">
        <f t="shared" si="43"/>
        <v/>
      </c>
      <c r="M418" s="132" t="str">
        <f t="shared" si="46"/>
        <v/>
      </c>
      <c r="N418" s="128"/>
      <c r="O418" s="132" t="str">
        <f t="shared" si="42"/>
        <v/>
      </c>
    </row>
    <row r="419" spans="8:15">
      <c r="H419" s="130" t="str">
        <f t="shared" si="48"/>
        <v/>
      </c>
      <c r="I419" s="131" t="str">
        <f t="shared" si="44"/>
        <v/>
      </c>
      <c r="J419" s="132" t="str">
        <f t="shared" si="45"/>
        <v/>
      </c>
      <c r="K419" s="132" t="str">
        <f t="shared" si="47"/>
        <v/>
      </c>
      <c r="L419" s="132" t="str">
        <f t="shared" si="43"/>
        <v/>
      </c>
      <c r="M419" s="132" t="str">
        <f t="shared" si="46"/>
        <v/>
      </c>
      <c r="N419" s="128"/>
      <c r="O419" s="132" t="str">
        <f t="shared" si="42"/>
        <v/>
      </c>
    </row>
    <row r="420" spans="8:15">
      <c r="H420" s="130" t="str">
        <f t="shared" si="48"/>
        <v/>
      </c>
      <c r="I420" s="131" t="str">
        <f t="shared" si="44"/>
        <v/>
      </c>
      <c r="J420" s="132" t="str">
        <f t="shared" si="45"/>
        <v/>
      </c>
      <c r="K420" s="132" t="str">
        <f t="shared" si="47"/>
        <v/>
      </c>
      <c r="L420" s="132" t="str">
        <f t="shared" si="43"/>
        <v/>
      </c>
      <c r="M420" s="132" t="str">
        <f t="shared" si="46"/>
        <v/>
      </c>
      <c r="N420" s="128"/>
      <c r="O420" s="132" t="str">
        <f t="shared" si="42"/>
        <v/>
      </c>
    </row>
    <row r="421" spans="8:15">
      <c r="H421" s="130" t="str">
        <f t="shared" si="48"/>
        <v/>
      </c>
      <c r="I421" s="131" t="str">
        <f t="shared" si="44"/>
        <v/>
      </c>
      <c r="J421" s="132" t="str">
        <f t="shared" si="45"/>
        <v/>
      </c>
      <c r="K421" s="132" t="str">
        <f t="shared" si="47"/>
        <v/>
      </c>
      <c r="L421" s="132" t="str">
        <f t="shared" si="43"/>
        <v/>
      </c>
      <c r="M421" s="132" t="str">
        <f t="shared" si="46"/>
        <v/>
      </c>
      <c r="N421" s="128"/>
      <c r="O421" s="132" t="str">
        <f t="shared" si="42"/>
        <v/>
      </c>
    </row>
    <row r="422" spans="8:15">
      <c r="H422" s="130" t="str">
        <f t="shared" si="48"/>
        <v/>
      </c>
      <c r="I422" s="131" t="str">
        <f t="shared" si="44"/>
        <v/>
      </c>
      <c r="J422" s="132" t="str">
        <f t="shared" si="45"/>
        <v/>
      </c>
      <c r="K422" s="132" t="str">
        <f t="shared" si="47"/>
        <v/>
      </c>
      <c r="L422" s="132" t="str">
        <f t="shared" si="43"/>
        <v/>
      </c>
      <c r="M422" s="132" t="str">
        <f t="shared" si="46"/>
        <v/>
      </c>
      <c r="N422" s="128"/>
      <c r="O422" s="132" t="str">
        <f t="shared" si="42"/>
        <v/>
      </c>
    </row>
    <row r="423" spans="8:15">
      <c r="H423" s="130" t="str">
        <f t="shared" si="48"/>
        <v/>
      </c>
      <c r="I423" s="131" t="str">
        <f t="shared" si="44"/>
        <v/>
      </c>
      <c r="J423" s="132" t="str">
        <f t="shared" si="45"/>
        <v/>
      </c>
      <c r="K423" s="132" t="str">
        <f t="shared" si="47"/>
        <v/>
      </c>
      <c r="L423" s="132" t="str">
        <f t="shared" si="43"/>
        <v/>
      </c>
      <c r="M423" s="132" t="str">
        <f t="shared" si="46"/>
        <v/>
      </c>
      <c r="N423" s="128"/>
      <c r="O423" s="132" t="str">
        <f t="shared" si="42"/>
        <v/>
      </c>
    </row>
    <row r="424" spans="8:15">
      <c r="H424" s="130" t="str">
        <f t="shared" si="48"/>
        <v/>
      </c>
      <c r="I424" s="131" t="str">
        <f t="shared" si="44"/>
        <v/>
      </c>
      <c r="J424" s="132" t="str">
        <f t="shared" si="45"/>
        <v/>
      </c>
      <c r="K424" s="132" t="str">
        <f t="shared" si="47"/>
        <v/>
      </c>
      <c r="L424" s="132" t="str">
        <f t="shared" si="43"/>
        <v/>
      </c>
      <c r="M424" s="132" t="str">
        <f t="shared" si="46"/>
        <v/>
      </c>
      <c r="N424" s="128"/>
      <c r="O424" s="132" t="str">
        <f t="shared" ref="O424:O487" si="49">IFERROR(IF(+J424-M424&lt;1,0,J424-M424),"")</f>
        <v/>
      </c>
    </row>
    <row r="425" spans="8:15">
      <c r="H425" s="130" t="str">
        <f t="shared" si="48"/>
        <v/>
      </c>
      <c r="I425" s="131" t="str">
        <f t="shared" si="44"/>
        <v/>
      </c>
      <c r="J425" s="132" t="str">
        <f t="shared" si="45"/>
        <v/>
      </c>
      <c r="K425" s="132" t="str">
        <f t="shared" si="47"/>
        <v/>
      </c>
      <c r="L425" s="132" t="str">
        <f t="shared" si="43"/>
        <v/>
      </c>
      <c r="M425" s="132" t="str">
        <f t="shared" si="46"/>
        <v/>
      </c>
      <c r="N425" s="128"/>
      <c r="O425" s="132" t="str">
        <f t="shared" si="49"/>
        <v/>
      </c>
    </row>
    <row r="426" spans="8:15">
      <c r="H426" s="130" t="str">
        <f t="shared" si="48"/>
        <v/>
      </c>
      <c r="I426" s="131" t="str">
        <f t="shared" si="44"/>
        <v/>
      </c>
      <c r="J426" s="132" t="str">
        <f t="shared" si="45"/>
        <v/>
      </c>
      <c r="K426" s="132" t="str">
        <f t="shared" si="47"/>
        <v/>
      </c>
      <c r="L426" s="132" t="str">
        <f t="shared" si="43"/>
        <v/>
      </c>
      <c r="M426" s="132" t="str">
        <f t="shared" si="46"/>
        <v/>
      </c>
      <c r="N426" s="128"/>
      <c r="O426" s="132" t="str">
        <f t="shared" si="49"/>
        <v/>
      </c>
    </row>
    <row r="427" spans="8:15">
      <c r="H427" s="130" t="str">
        <f t="shared" si="48"/>
        <v/>
      </c>
      <c r="I427" s="131" t="str">
        <f t="shared" si="44"/>
        <v/>
      </c>
      <c r="J427" s="132" t="str">
        <f t="shared" si="45"/>
        <v/>
      </c>
      <c r="K427" s="132" t="str">
        <f t="shared" si="47"/>
        <v/>
      </c>
      <c r="L427" s="132" t="str">
        <f t="shared" si="43"/>
        <v/>
      </c>
      <c r="M427" s="132" t="str">
        <f t="shared" si="46"/>
        <v/>
      </c>
      <c r="N427" s="128"/>
      <c r="O427" s="132" t="str">
        <f t="shared" si="49"/>
        <v/>
      </c>
    </row>
    <row r="428" spans="8:15">
      <c r="H428" s="130" t="str">
        <f t="shared" si="48"/>
        <v/>
      </c>
      <c r="I428" s="131" t="str">
        <f t="shared" si="44"/>
        <v/>
      </c>
      <c r="J428" s="132" t="str">
        <f t="shared" si="45"/>
        <v/>
      </c>
      <c r="K428" s="132" t="str">
        <f t="shared" si="47"/>
        <v/>
      </c>
      <c r="L428" s="132" t="str">
        <f t="shared" si="43"/>
        <v/>
      </c>
      <c r="M428" s="132" t="str">
        <f t="shared" si="46"/>
        <v/>
      </c>
      <c r="N428" s="128"/>
      <c r="O428" s="132" t="str">
        <f t="shared" si="49"/>
        <v/>
      </c>
    </row>
    <row r="429" spans="8:15">
      <c r="H429" s="130" t="str">
        <f t="shared" si="48"/>
        <v/>
      </c>
      <c r="I429" s="131" t="str">
        <f t="shared" si="44"/>
        <v/>
      </c>
      <c r="J429" s="132" t="str">
        <f t="shared" si="45"/>
        <v/>
      </c>
      <c r="K429" s="132" t="str">
        <f t="shared" si="47"/>
        <v/>
      </c>
      <c r="L429" s="132" t="str">
        <f t="shared" si="43"/>
        <v/>
      </c>
      <c r="M429" s="132" t="str">
        <f t="shared" si="46"/>
        <v/>
      </c>
      <c r="N429" s="128"/>
      <c r="O429" s="132" t="str">
        <f t="shared" si="49"/>
        <v/>
      </c>
    </row>
    <row r="430" spans="8:15">
      <c r="H430" s="130" t="str">
        <f t="shared" si="48"/>
        <v/>
      </c>
      <c r="I430" s="131" t="str">
        <f t="shared" si="44"/>
        <v/>
      </c>
      <c r="J430" s="132" t="str">
        <f t="shared" si="45"/>
        <v/>
      </c>
      <c r="K430" s="132" t="str">
        <f t="shared" si="47"/>
        <v/>
      </c>
      <c r="L430" s="132" t="str">
        <f t="shared" si="43"/>
        <v/>
      </c>
      <c r="M430" s="132" t="str">
        <f t="shared" si="46"/>
        <v/>
      </c>
      <c r="N430" s="128"/>
      <c r="O430" s="132" t="str">
        <f t="shared" si="49"/>
        <v/>
      </c>
    </row>
    <row r="431" spans="8:15">
      <c r="H431" s="130" t="str">
        <f t="shared" si="48"/>
        <v/>
      </c>
      <c r="I431" s="131" t="str">
        <f t="shared" si="44"/>
        <v/>
      </c>
      <c r="J431" s="132" t="str">
        <f t="shared" si="45"/>
        <v/>
      </c>
      <c r="K431" s="132" t="str">
        <f t="shared" si="47"/>
        <v/>
      </c>
      <c r="L431" s="132" t="str">
        <f t="shared" si="43"/>
        <v/>
      </c>
      <c r="M431" s="132" t="str">
        <f t="shared" si="46"/>
        <v/>
      </c>
      <c r="N431" s="128"/>
      <c r="O431" s="132" t="str">
        <f t="shared" si="49"/>
        <v/>
      </c>
    </row>
    <row r="432" spans="8:15">
      <c r="H432" s="130" t="str">
        <f t="shared" si="48"/>
        <v/>
      </c>
      <c r="I432" s="131" t="str">
        <f t="shared" si="44"/>
        <v/>
      </c>
      <c r="J432" s="132" t="str">
        <f t="shared" si="45"/>
        <v/>
      </c>
      <c r="K432" s="132" t="str">
        <f t="shared" si="47"/>
        <v/>
      </c>
      <c r="L432" s="132" t="str">
        <f t="shared" si="43"/>
        <v/>
      </c>
      <c r="M432" s="132" t="str">
        <f t="shared" si="46"/>
        <v/>
      </c>
      <c r="N432" s="128"/>
      <c r="O432" s="132" t="str">
        <f t="shared" si="49"/>
        <v/>
      </c>
    </row>
    <row r="433" spans="8:15">
      <c r="H433" s="130" t="str">
        <f t="shared" si="48"/>
        <v/>
      </c>
      <c r="I433" s="131" t="str">
        <f t="shared" si="44"/>
        <v/>
      </c>
      <c r="J433" s="132" t="str">
        <f t="shared" si="45"/>
        <v/>
      </c>
      <c r="K433" s="132" t="str">
        <f t="shared" si="47"/>
        <v/>
      </c>
      <c r="L433" s="132" t="str">
        <f t="shared" si="43"/>
        <v/>
      </c>
      <c r="M433" s="132" t="str">
        <f t="shared" si="46"/>
        <v/>
      </c>
      <c r="N433" s="128"/>
      <c r="O433" s="132" t="str">
        <f t="shared" si="49"/>
        <v/>
      </c>
    </row>
    <row r="434" spans="8:15">
      <c r="H434" s="130" t="str">
        <f t="shared" si="48"/>
        <v/>
      </c>
      <c r="I434" s="131" t="str">
        <f t="shared" si="44"/>
        <v/>
      </c>
      <c r="J434" s="132" t="str">
        <f t="shared" si="45"/>
        <v/>
      </c>
      <c r="K434" s="132" t="str">
        <f t="shared" si="47"/>
        <v/>
      </c>
      <c r="L434" s="132" t="str">
        <f t="shared" si="43"/>
        <v/>
      </c>
      <c r="M434" s="132" t="str">
        <f t="shared" si="46"/>
        <v/>
      </c>
      <c r="N434" s="128"/>
      <c r="O434" s="132" t="str">
        <f t="shared" si="49"/>
        <v/>
      </c>
    </row>
    <row r="435" spans="8:15">
      <c r="H435" s="130" t="str">
        <f t="shared" si="48"/>
        <v/>
      </c>
      <c r="I435" s="131" t="str">
        <f t="shared" si="44"/>
        <v/>
      </c>
      <c r="J435" s="132" t="str">
        <f t="shared" si="45"/>
        <v/>
      </c>
      <c r="K435" s="132" t="str">
        <f t="shared" si="47"/>
        <v/>
      </c>
      <c r="L435" s="132" t="str">
        <f t="shared" si="43"/>
        <v/>
      </c>
      <c r="M435" s="132" t="str">
        <f t="shared" si="46"/>
        <v/>
      </c>
      <c r="N435" s="128"/>
      <c r="O435" s="132" t="str">
        <f t="shared" si="49"/>
        <v/>
      </c>
    </row>
    <row r="436" spans="8:15">
      <c r="H436" s="130" t="str">
        <f t="shared" si="48"/>
        <v/>
      </c>
      <c r="I436" s="131" t="str">
        <f t="shared" si="44"/>
        <v/>
      </c>
      <c r="J436" s="132" t="str">
        <f t="shared" si="45"/>
        <v/>
      </c>
      <c r="K436" s="132" t="str">
        <f t="shared" si="47"/>
        <v/>
      </c>
      <c r="L436" s="132" t="str">
        <f t="shared" si="43"/>
        <v/>
      </c>
      <c r="M436" s="132" t="str">
        <f t="shared" si="46"/>
        <v/>
      </c>
      <c r="N436" s="128"/>
      <c r="O436" s="132" t="str">
        <f t="shared" si="49"/>
        <v/>
      </c>
    </row>
    <row r="437" spans="8:15">
      <c r="H437" s="130" t="str">
        <f t="shared" si="48"/>
        <v/>
      </c>
      <c r="I437" s="131" t="str">
        <f t="shared" si="44"/>
        <v/>
      </c>
      <c r="J437" s="132" t="str">
        <f t="shared" si="45"/>
        <v/>
      </c>
      <c r="K437" s="132" t="str">
        <f t="shared" si="47"/>
        <v/>
      </c>
      <c r="L437" s="132" t="str">
        <f t="shared" si="43"/>
        <v/>
      </c>
      <c r="M437" s="132" t="str">
        <f t="shared" si="46"/>
        <v/>
      </c>
      <c r="N437" s="128"/>
      <c r="O437" s="132" t="str">
        <f t="shared" si="49"/>
        <v/>
      </c>
    </row>
    <row r="438" spans="8:15">
      <c r="H438" s="130" t="str">
        <f t="shared" si="48"/>
        <v/>
      </c>
      <c r="I438" s="131" t="str">
        <f t="shared" si="44"/>
        <v/>
      </c>
      <c r="J438" s="132" t="str">
        <f t="shared" si="45"/>
        <v/>
      </c>
      <c r="K438" s="132" t="str">
        <f t="shared" si="47"/>
        <v/>
      </c>
      <c r="L438" s="132" t="str">
        <f t="shared" si="43"/>
        <v/>
      </c>
      <c r="M438" s="132" t="str">
        <f t="shared" si="46"/>
        <v/>
      </c>
      <c r="N438" s="128"/>
      <c r="O438" s="132" t="str">
        <f t="shared" si="49"/>
        <v/>
      </c>
    </row>
    <row r="439" spans="8:15">
      <c r="H439" s="130" t="str">
        <f t="shared" si="48"/>
        <v/>
      </c>
      <c r="I439" s="131" t="str">
        <f t="shared" si="44"/>
        <v/>
      </c>
      <c r="J439" s="132" t="str">
        <f t="shared" si="45"/>
        <v/>
      </c>
      <c r="K439" s="132" t="str">
        <f t="shared" si="47"/>
        <v/>
      </c>
      <c r="L439" s="132" t="str">
        <f t="shared" si="43"/>
        <v/>
      </c>
      <c r="M439" s="132" t="str">
        <f t="shared" si="46"/>
        <v/>
      </c>
      <c r="N439" s="128"/>
      <c r="O439" s="132" t="str">
        <f t="shared" si="49"/>
        <v/>
      </c>
    </row>
    <row r="440" spans="8:15">
      <c r="H440" s="130" t="str">
        <f t="shared" si="48"/>
        <v/>
      </c>
      <c r="I440" s="131" t="str">
        <f t="shared" si="44"/>
        <v/>
      </c>
      <c r="J440" s="132" t="str">
        <f t="shared" si="45"/>
        <v/>
      </c>
      <c r="K440" s="132" t="str">
        <f t="shared" si="47"/>
        <v/>
      </c>
      <c r="L440" s="132" t="str">
        <f t="shared" si="43"/>
        <v/>
      </c>
      <c r="M440" s="132" t="str">
        <f t="shared" si="46"/>
        <v/>
      </c>
      <c r="N440" s="128"/>
      <c r="O440" s="132" t="str">
        <f t="shared" si="49"/>
        <v/>
      </c>
    </row>
    <row r="441" spans="8:15">
      <c r="H441" s="130" t="str">
        <f t="shared" si="48"/>
        <v/>
      </c>
      <c r="I441" s="131" t="str">
        <f t="shared" si="44"/>
        <v/>
      </c>
      <c r="J441" s="132" t="str">
        <f t="shared" si="45"/>
        <v/>
      </c>
      <c r="K441" s="132" t="str">
        <f t="shared" si="47"/>
        <v/>
      </c>
      <c r="L441" s="132" t="str">
        <f t="shared" si="43"/>
        <v/>
      </c>
      <c r="M441" s="132" t="str">
        <f t="shared" si="46"/>
        <v/>
      </c>
      <c r="N441" s="128"/>
      <c r="O441" s="132" t="str">
        <f t="shared" si="49"/>
        <v/>
      </c>
    </row>
    <row r="442" spans="8:15">
      <c r="H442" s="130" t="str">
        <f t="shared" si="48"/>
        <v/>
      </c>
      <c r="I442" s="131" t="str">
        <f t="shared" si="44"/>
        <v/>
      </c>
      <c r="J442" s="132" t="str">
        <f t="shared" si="45"/>
        <v/>
      </c>
      <c r="K442" s="132" t="str">
        <f t="shared" si="47"/>
        <v/>
      </c>
      <c r="L442" s="132" t="str">
        <f t="shared" si="43"/>
        <v/>
      </c>
      <c r="M442" s="132" t="str">
        <f t="shared" si="46"/>
        <v/>
      </c>
      <c r="N442" s="128"/>
      <c r="O442" s="132" t="str">
        <f t="shared" si="49"/>
        <v/>
      </c>
    </row>
    <row r="443" spans="8:15">
      <c r="H443" s="130" t="str">
        <f t="shared" si="48"/>
        <v/>
      </c>
      <c r="I443" s="131" t="str">
        <f t="shared" si="44"/>
        <v/>
      </c>
      <c r="J443" s="132" t="str">
        <f t="shared" si="45"/>
        <v/>
      </c>
      <c r="K443" s="132" t="str">
        <f t="shared" si="47"/>
        <v/>
      </c>
      <c r="L443" s="132" t="str">
        <f t="shared" si="43"/>
        <v/>
      </c>
      <c r="M443" s="132" t="str">
        <f t="shared" si="46"/>
        <v/>
      </c>
      <c r="N443" s="128"/>
      <c r="O443" s="132" t="str">
        <f t="shared" si="49"/>
        <v/>
      </c>
    </row>
    <row r="444" spans="8:15">
      <c r="H444" s="130" t="str">
        <f t="shared" si="48"/>
        <v/>
      </c>
      <c r="I444" s="131" t="str">
        <f t="shared" si="44"/>
        <v/>
      </c>
      <c r="J444" s="132" t="str">
        <f t="shared" si="45"/>
        <v/>
      </c>
      <c r="K444" s="132" t="str">
        <f t="shared" si="47"/>
        <v/>
      </c>
      <c r="L444" s="132" t="str">
        <f t="shared" si="43"/>
        <v/>
      </c>
      <c r="M444" s="132" t="str">
        <f t="shared" si="46"/>
        <v/>
      </c>
      <c r="N444" s="128"/>
      <c r="O444" s="132" t="str">
        <f t="shared" si="49"/>
        <v/>
      </c>
    </row>
    <row r="445" spans="8:15">
      <c r="H445" s="130" t="str">
        <f t="shared" si="48"/>
        <v/>
      </c>
      <c r="I445" s="131" t="str">
        <f t="shared" si="44"/>
        <v/>
      </c>
      <c r="J445" s="132" t="str">
        <f t="shared" si="45"/>
        <v/>
      </c>
      <c r="K445" s="132" t="str">
        <f t="shared" si="47"/>
        <v/>
      </c>
      <c r="L445" s="132" t="str">
        <f t="shared" si="43"/>
        <v/>
      </c>
      <c r="M445" s="132" t="str">
        <f t="shared" si="46"/>
        <v/>
      </c>
      <c r="N445" s="128"/>
      <c r="O445" s="132" t="str">
        <f t="shared" si="49"/>
        <v/>
      </c>
    </row>
    <row r="446" spans="8:15">
      <c r="H446" s="130" t="str">
        <f t="shared" si="48"/>
        <v/>
      </c>
      <c r="I446" s="131" t="str">
        <f t="shared" si="44"/>
        <v/>
      </c>
      <c r="J446" s="132" t="str">
        <f t="shared" si="45"/>
        <v/>
      </c>
      <c r="K446" s="132" t="str">
        <f t="shared" si="47"/>
        <v/>
      </c>
      <c r="L446" s="132" t="str">
        <f t="shared" si="43"/>
        <v/>
      </c>
      <c r="M446" s="132" t="str">
        <f t="shared" si="46"/>
        <v/>
      </c>
      <c r="N446" s="128"/>
      <c r="O446" s="132" t="str">
        <f t="shared" si="49"/>
        <v/>
      </c>
    </row>
    <row r="447" spans="8:15">
      <c r="H447" s="130" t="str">
        <f t="shared" si="48"/>
        <v/>
      </c>
      <c r="I447" s="131" t="str">
        <f t="shared" si="44"/>
        <v/>
      </c>
      <c r="J447" s="132" t="str">
        <f t="shared" si="45"/>
        <v/>
      </c>
      <c r="K447" s="132" t="str">
        <f t="shared" si="47"/>
        <v/>
      </c>
      <c r="L447" s="132" t="str">
        <f t="shared" si="43"/>
        <v/>
      </c>
      <c r="M447" s="132" t="str">
        <f t="shared" si="46"/>
        <v/>
      </c>
      <c r="N447" s="128"/>
      <c r="O447" s="132" t="str">
        <f t="shared" si="49"/>
        <v/>
      </c>
    </row>
    <row r="448" spans="8:15">
      <c r="H448" s="130" t="str">
        <f t="shared" si="48"/>
        <v/>
      </c>
      <c r="I448" s="131" t="str">
        <f t="shared" si="44"/>
        <v/>
      </c>
      <c r="J448" s="132" t="str">
        <f t="shared" si="45"/>
        <v/>
      </c>
      <c r="K448" s="132" t="str">
        <f t="shared" si="47"/>
        <v/>
      </c>
      <c r="L448" s="132" t="str">
        <f t="shared" si="43"/>
        <v/>
      </c>
      <c r="M448" s="132" t="str">
        <f t="shared" si="46"/>
        <v/>
      </c>
      <c r="N448" s="128"/>
      <c r="O448" s="132" t="str">
        <f t="shared" si="49"/>
        <v/>
      </c>
    </row>
    <row r="449" spans="8:15">
      <c r="H449" s="130" t="str">
        <f t="shared" si="48"/>
        <v/>
      </c>
      <c r="I449" s="131" t="str">
        <f t="shared" si="44"/>
        <v/>
      </c>
      <c r="J449" s="132" t="str">
        <f t="shared" si="45"/>
        <v/>
      </c>
      <c r="K449" s="132" t="str">
        <f t="shared" si="47"/>
        <v/>
      </c>
      <c r="L449" s="132" t="str">
        <f t="shared" si="43"/>
        <v/>
      </c>
      <c r="M449" s="132" t="str">
        <f t="shared" si="46"/>
        <v/>
      </c>
      <c r="N449" s="128"/>
      <c r="O449" s="132" t="str">
        <f t="shared" si="49"/>
        <v/>
      </c>
    </row>
    <row r="450" spans="8:15">
      <c r="H450" s="130" t="str">
        <f t="shared" si="48"/>
        <v/>
      </c>
      <c r="I450" s="131" t="str">
        <f t="shared" si="44"/>
        <v/>
      </c>
      <c r="J450" s="132" t="str">
        <f t="shared" si="45"/>
        <v/>
      </c>
      <c r="K450" s="132" t="str">
        <f t="shared" si="47"/>
        <v/>
      </c>
      <c r="L450" s="132" t="str">
        <f t="shared" si="43"/>
        <v/>
      </c>
      <c r="M450" s="132" t="str">
        <f t="shared" si="46"/>
        <v/>
      </c>
      <c r="N450" s="128"/>
      <c r="O450" s="132" t="str">
        <f t="shared" si="49"/>
        <v/>
      </c>
    </row>
    <row r="451" spans="8:15">
      <c r="H451" s="130" t="str">
        <f t="shared" si="48"/>
        <v/>
      </c>
      <c r="I451" s="131" t="str">
        <f t="shared" si="44"/>
        <v/>
      </c>
      <c r="J451" s="132" t="str">
        <f t="shared" si="45"/>
        <v/>
      </c>
      <c r="K451" s="132" t="str">
        <f t="shared" si="47"/>
        <v/>
      </c>
      <c r="L451" s="132" t="str">
        <f t="shared" si="43"/>
        <v/>
      </c>
      <c r="M451" s="132" t="str">
        <f t="shared" si="46"/>
        <v/>
      </c>
      <c r="N451" s="128"/>
      <c r="O451" s="132" t="str">
        <f t="shared" si="49"/>
        <v/>
      </c>
    </row>
    <row r="452" spans="8:15">
      <c r="H452" s="130" t="str">
        <f t="shared" si="48"/>
        <v/>
      </c>
      <c r="I452" s="131" t="str">
        <f t="shared" si="44"/>
        <v/>
      </c>
      <c r="J452" s="132" t="str">
        <f t="shared" si="45"/>
        <v/>
      </c>
      <c r="K452" s="132" t="str">
        <f t="shared" si="47"/>
        <v/>
      </c>
      <c r="L452" s="132" t="str">
        <f t="shared" si="43"/>
        <v/>
      </c>
      <c r="M452" s="132" t="str">
        <f t="shared" si="46"/>
        <v/>
      </c>
      <c r="N452" s="128"/>
      <c r="O452" s="132" t="str">
        <f t="shared" si="49"/>
        <v/>
      </c>
    </row>
    <row r="453" spans="8:15">
      <c r="H453" s="130" t="str">
        <f t="shared" si="48"/>
        <v/>
      </c>
      <c r="I453" s="131" t="str">
        <f t="shared" si="44"/>
        <v/>
      </c>
      <c r="J453" s="132" t="str">
        <f t="shared" si="45"/>
        <v/>
      </c>
      <c r="K453" s="132" t="str">
        <f t="shared" si="47"/>
        <v/>
      </c>
      <c r="L453" s="132" t="str">
        <f t="shared" si="43"/>
        <v/>
      </c>
      <c r="M453" s="132" t="str">
        <f t="shared" si="46"/>
        <v/>
      </c>
      <c r="N453" s="128"/>
      <c r="O453" s="132" t="str">
        <f t="shared" si="49"/>
        <v/>
      </c>
    </row>
    <row r="454" spans="8:15">
      <c r="H454" s="130" t="str">
        <f t="shared" si="48"/>
        <v/>
      </c>
      <c r="I454" s="131" t="str">
        <f t="shared" si="44"/>
        <v/>
      </c>
      <c r="J454" s="132" t="str">
        <f t="shared" si="45"/>
        <v/>
      </c>
      <c r="K454" s="132" t="str">
        <f t="shared" si="47"/>
        <v/>
      </c>
      <c r="L454" s="132" t="str">
        <f t="shared" si="43"/>
        <v/>
      </c>
      <c r="M454" s="132" t="str">
        <f t="shared" si="46"/>
        <v/>
      </c>
      <c r="N454" s="128"/>
      <c r="O454" s="132" t="str">
        <f t="shared" si="49"/>
        <v/>
      </c>
    </row>
    <row r="455" spans="8:15">
      <c r="H455" s="130" t="str">
        <f t="shared" si="48"/>
        <v/>
      </c>
      <c r="I455" s="131" t="str">
        <f t="shared" si="44"/>
        <v/>
      </c>
      <c r="J455" s="132" t="str">
        <f t="shared" si="45"/>
        <v/>
      </c>
      <c r="K455" s="132" t="str">
        <f t="shared" si="47"/>
        <v/>
      </c>
      <c r="L455" s="132" t="str">
        <f t="shared" si="43"/>
        <v/>
      </c>
      <c r="M455" s="132" t="str">
        <f t="shared" si="46"/>
        <v/>
      </c>
      <c r="N455" s="128"/>
      <c r="O455" s="132" t="str">
        <f t="shared" si="49"/>
        <v/>
      </c>
    </row>
    <row r="456" spans="8:15">
      <c r="H456" s="130" t="str">
        <f t="shared" si="48"/>
        <v/>
      </c>
      <c r="I456" s="131" t="str">
        <f t="shared" si="44"/>
        <v/>
      </c>
      <c r="J456" s="132" t="str">
        <f t="shared" si="45"/>
        <v/>
      </c>
      <c r="K456" s="132" t="str">
        <f t="shared" si="47"/>
        <v/>
      </c>
      <c r="L456" s="132" t="str">
        <f t="shared" si="43"/>
        <v/>
      </c>
      <c r="M456" s="132" t="str">
        <f t="shared" si="46"/>
        <v/>
      </c>
      <c r="N456" s="128"/>
      <c r="O456" s="132" t="str">
        <f t="shared" si="49"/>
        <v/>
      </c>
    </row>
    <row r="457" spans="8:15">
      <c r="H457" s="130" t="str">
        <f t="shared" si="48"/>
        <v/>
      </c>
      <c r="I457" s="131" t="str">
        <f t="shared" si="44"/>
        <v/>
      </c>
      <c r="J457" s="132" t="str">
        <f t="shared" si="45"/>
        <v/>
      </c>
      <c r="K457" s="132" t="str">
        <f t="shared" si="47"/>
        <v/>
      </c>
      <c r="L457" s="132" t="str">
        <f t="shared" si="43"/>
        <v/>
      </c>
      <c r="M457" s="132" t="str">
        <f t="shared" si="46"/>
        <v/>
      </c>
      <c r="N457" s="128"/>
      <c r="O457" s="132" t="str">
        <f t="shared" si="49"/>
        <v/>
      </c>
    </row>
    <row r="458" spans="8:15">
      <c r="H458" s="130" t="str">
        <f t="shared" si="48"/>
        <v/>
      </c>
      <c r="I458" s="131" t="str">
        <f t="shared" si="44"/>
        <v/>
      </c>
      <c r="J458" s="132" t="str">
        <f t="shared" si="45"/>
        <v/>
      </c>
      <c r="K458" s="132" t="str">
        <f t="shared" si="47"/>
        <v/>
      </c>
      <c r="L458" s="132" t="str">
        <f t="shared" si="43"/>
        <v/>
      </c>
      <c r="M458" s="132" t="str">
        <f t="shared" si="46"/>
        <v/>
      </c>
      <c r="N458" s="128"/>
      <c r="O458" s="132" t="str">
        <f t="shared" si="49"/>
        <v/>
      </c>
    </row>
    <row r="459" spans="8:15">
      <c r="H459" s="130" t="str">
        <f t="shared" si="48"/>
        <v/>
      </c>
      <c r="I459" s="131" t="str">
        <f t="shared" si="44"/>
        <v/>
      </c>
      <c r="J459" s="132" t="str">
        <f t="shared" si="45"/>
        <v/>
      </c>
      <c r="K459" s="132" t="str">
        <f t="shared" si="47"/>
        <v/>
      </c>
      <c r="L459" s="132" t="str">
        <f t="shared" ref="L459:L511" si="50">IF(I459="","",J459*$D$12)</f>
        <v/>
      </c>
      <c r="M459" s="132" t="str">
        <f t="shared" si="46"/>
        <v/>
      </c>
      <c r="N459" s="128"/>
      <c r="O459" s="132" t="str">
        <f t="shared" si="49"/>
        <v/>
      </c>
    </row>
    <row r="460" spans="8:15">
      <c r="H460" s="130" t="str">
        <f t="shared" si="48"/>
        <v/>
      </c>
      <c r="I460" s="131" t="str">
        <f t="shared" ref="I460:I511" si="51">IF(OR(I459&gt;=$D$11,O459=0),"",I459+1)</f>
        <v/>
      </c>
      <c r="J460" s="132" t="str">
        <f t="shared" ref="J460:J511" si="52">IF(I460="","",O459)</f>
        <v/>
      </c>
      <c r="K460" s="132" t="str">
        <f t="shared" si="47"/>
        <v/>
      </c>
      <c r="L460" s="132" t="str">
        <f t="shared" si="50"/>
        <v/>
      </c>
      <c r="M460" s="132" t="str">
        <f t="shared" ref="M460:M511" si="53">IF(I460="","",+K460-L460+N460)</f>
        <v/>
      </c>
      <c r="N460" s="128"/>
      <c r="O460" s="132" t="str">
        <f t="shared" si="49"/>
        <v/>
      </c>
    </row>
    <row r="461" spans="8:15">
      <c r="H461" s="130" t="str">
        <f t="shared" si="48"/>
        <v/>
      </c>
      <c r="I461" s="131" t="str">
        <f t="shared" si="51"/>
        <v/>
      </c>
      <c r="J461" s="132" t="str">
        <f t="shared" si="52"/>
        <v/>
      </c>
      <c r="K461" s="132" t="str">
        <f t="shared" ref="K461:K511" si="54">IF(I461="","",IF($D$13&gt;O460,O460,$D$13))</f>
        <v/>
      </c>
      <c r="L461" s="132" t="str">
        <f t="shared" si="50"/>
        <v/>
      </c>
      <c r="M461" s="132" t="str">
        <f t="shared" si="53"/>
        <v/>
      </c>
      <c r="N461" s="128"/>
      <c r="O461" s="132" t="str">
        <f t="shared" si="49"/>
        <v/>
      </c>
    </row>
    <row r="462" spans="8:15">
      <c r="H462" s="130" t="str">
        <f t="shared" ref="H462:H511" si="55">IF(I462="","",DATE(YEAR(H461),MONTH(H461)+1,DAY(H461)))</f>
        <v/>
      </c>
      <c r="I462" s="131" t="str">
        <f t="shared" si="51"/>
        <v/>
      </c>
      <c r="J462" s="132" t="str">
        <f t="shared" si="52"/>
        <v/>
      </c>
      <c r="K462" s="132" t="str">
        <f t="shared" si="54"/>
        <v/>
      </c>
      <c r="L462" s="132" t="str">
        <f t="shared" si="50"/>
        <v/>
      </c>
      <c r="M462" s="132" t="str">
        <f t="shared" si="53"/>
        <v/>
      </c>
      <c r="N462" s="128"/>
      <c r="O462" s="132" t="str">
        <f t="shared" si="49"/>
        <v/>
      </c>
    </row>
    <row r="463" spans="8:15">
      <c r="H463" s="130" t="str">
        <f t="shared" si="55"/>
        <v/>
      </c>
      <c r="I463" s="131" t="str">
        <f t="shared" si="51"/>
        <v/>
      </c>
      <c r="J463" s="132" t="str">
        <f t="shared" si="52"/>
        <v/>
      </c>
      <c r="K463" s="132" t="str">
        <f t="shared" si="54"/>
        <v/>
      </c>
      <c r="L463" s="132" t="str">
        <f t="shared" si="50"/>
        <v/>
      </c>
      <c r="M463" s="132" t="str">
        <f t="shared" si="53"/>
        <v/>
      </c>
      <c r="N463" s="128"/>
      <c r="O463" s="132" t="str">
        <f t="shared" si="49"/>
        <v/>
      </c>
    </row>
    <row r="464" spans="8:15">
      <c r="H464" s="130" t="str">
        <f t="shared" si="55"/>
        <v/>
      </c>
      <c r="I464" s="131" t="str">
        <f t="shared" si="51"/>
        <v/>
      </c>
      <c r="J464" s="132" t="str">
        <f t="shared" si="52"/>
        <v/>
      </c>
      <c r="K464" s="132" t="str">
        <f t="shared" si="54"/>
        <v/>
      </c>
      <c r="L464" s="132" t="str">
        <f t="shared" si="50"/>
        <v/>
      </c>
      <c r="M464" s="132" t="str">
        <f t="shared" si="53"/>
        <v/>
      </c>
      <c r="N464" s="128"/>
      <c r="O464" s="132" t="str">
        <f t="shared" si="49"/>
        <v/>
      </c>
    </row>
    <row r="465" spans="8:15">
      <c r="H465" s="130" t="str">
        <f t="shared" si="55"/>
        <v/>
      </c>
      <c r="I465" s="131" t="str">
        <f t="shared" si="51"/>
        <v/>
      </c>
      <c r="J465" s="132" t="str">
        <f t="shared" si="52"/>
        <v/>
      </c>
      <c r="K465" s="132" t="str">
        <f t="shared" si="54"/>
        <v/>
      </c>
      <c r="L465" s="132" t="str">
        <f t="shared" si="50"/>
        <v/>
      </c>
      <c r="M465" s="132" t="str">
        <f t="shared" si="53"/>
        <v/>
      </c>
      <c r="N465" s="128"/>
      <c r="O465" s="132" t="str">
        <f t="shared" si="49"/>
        <v/>
      </c>
    </row>
    <row r="466" spans="8:15">
      <c r="H466" s="130" t="str">
        <f t="shared" si="55"/>
        <v/>
      </c>
      <c r="I466" s="131" t="str">
        <f t="shared" si="51"/>
        <v/>
      </c>
      <c r="J466" s="132" t="str">
        <f t="shared" si="52"/>
        <v/>
      </c>
      <c r="K466" s="132" t="str">
        <f t="shared" si="54"/>
        <v/>
      </c>
      <c r="L466" s="132" t="str">
        <f t="shared" si="50"/>
        <v/>
      </c>
      <c r="M466" s="132" t="str">
        <f t="shared" si="53"/>
        <v/>
      </c>
      <c r="N466" s="128"/>
      <c r="O466" s="132" t="str">
        <f t="shared" si="49"/>
        <v/>
      </c>
    </row>
    <row r="467" spans="8:15">
      <c r="H467" s="130" t="str">
        <f t="shared" si="55"/>
        <v/>
      </c>
      <c r="I467" s="131" t="str">
        <f t="shared" si="51"/>
        <v/>
      </c>
      <c r="J467" s="132" t="str">
        <f t="shared" si="52"/>
        <v/>
      </c>
      <c r="K467" s="132" t="str">
        <f t="shared" si="54"/>
        <v/>
      </c>
      <c r="L467" s="132" t="str">
        <f t="shared" si="50"/>
        <v/>
      </c>
      <c r="M467" s="132" t="str">
        <f t="shared" si="53"/>
        <v/>
      </c>
      <c r="N467" s="128"/>
      <c r="O467" s="132" t="str">
        <f t="shared" si="49"/>
        <v/>
      </c>
    </row>
    <row r="468" spans="8:15">
      <c r="H468" s="130" t="str">
        <f t="shared" si="55"/>
        <v/>
      </c>
      <c r="I468" s="131" t="str">
        <f t="shared" si="51"/>
        <v/>
      </c>
      <c r="J468" s="132" t="str">
        <f t="shared" si="52"/>
        <v/>
      </c>
      <c r="K468" s="132" t="str">
        <f t="shared" si="54"/>
        <v/>
      </c>
      <c r="L468" s="132" t="str">
        <f t="shared" si="50"/>
        <v/>
      </c>
      <c r="M468" s="132" t="str">
        <f t="shared" si="53"/>
        <v/>
      </c>
      <c r="N468" s="128"/>
      <c r="O468" s="132" t="str">
        <f t="shared" si="49"/>
        <v/>
      </c>
    </row>
    <row r="469" spans="8:15">
      <c r="H469" s="130" t="str">
        <f t="shared" si="55"/>
        <v/>
      </c>
      <c r="I469" s="131" t="str">
        <f t="shared" si="51"/>
        <v/>
      </c>
      <c r="J469" s="132" t="str">
        <f t="shared" si="52"/>
        <v/>
      </c>
      <c r="K469" s="132" t="str">
        <f t="shared" si="54"/>
        <v/>
      </c>
      <c r="L469" s="132" t="str">
        <f t="shared" si="50"/>
        <v/>
      </c>
      <c r="M469" s="132" t="str">
        <f t="shared" si="53"/>
        <v/>
      </c>
      <c r="N469" s="128"/>
      <c r="O469" s="132" t="str">
        <f t="shared" si="49"/>
        <v/>
      </c>
    </row>
    <row r="470" spans="8:15">
      <c r="H470" s="130" t="str">
        <f t="shared" si="55"/>
        <v/>
      </c>
      <c r="I470" s="131" t="str">
        <f t="shared" si="51"/>
        <v/>
      </c>
      <c r="J470" s="132" t="str">
        <f t="shared" si="52"/>
        <v/>
      </c>
      <c r="K470" s="132" t="str">
        <f t="shared" si="54"/>
        <v/>
      </c>
      <c r="L470" s="132" t="str">
        <f t="shared" si="50"/>
        <v/>
      </c>
      <c r="M470" s="132" t="str">
        <f t="shared" si="53"/>
        <v/>
      </c>
      <c r="N470" s="128"/>
      <c r="O470" s="132" t="str">
        <f t="shared" si="49"/>
        <v/>
      </c>
    </row>
    <row r="471" spans="8:15">
      <c r="H471" s="130" t="str">
        <f t="shared" si="55"/>
        <v/>
      </c>
      <c r="I471" s="131" t="str">
        <f t="shared" si="51"/>
        <v/>
      </c>
      <c r="J471" s="132" t="str">
        <f t="shared" si="52"/>
        <v/>
      </c>
      <c r="K471" s="132" t="str">
        <f t="shared" si="54"/>
        <v/>
      </c>
      <c r="L471" s="132" t="str">
        <f t="shared" si="50"/>
        <v/>
      </c>
      <c r="M471" s="132" t="str">
        <f t="shared" si="53"/>
        <v/>
      </c>
      <c r="N471" s="128"/>
      <c r="O471" s="132" t="str">
        <f t="shared" si="49"/>
        <v/>
      </c>
    </row>
    <row r="472" spans="8:15">
      <c r="H472" s="130" t="str">
        <f t="shared" si="55"/>
        <v/>
      </c>
      <c r="I472" s="131" t="str">
        <f t="shared" si="51"/>
        <v/>
      </c>
      <c r="J472" s="132" t="str">
        <f t="shared" si="52"/>
        <v/>
      </c>
      <c r="K472" s="132" t="str">
        <f t="shared" si="54"/>
        <v/>
      </c>
      <c r="L472" s="132" t="str">
        <f t="shared" si="50"/>
        <v/>
      </c>
      <c r="M472" s="132" t="str">
        <f t="shared" si="53"/>
        <v/>
      </c>
      <c r="N472" s="128"/>
      <c r="O472" s="132" t="str">
        <f t="shared" si="49"/>
        <v/>
      </c>
    </row>
    <row r="473" spans="8:15">
      <c r="H473" s="130" t="str">
        <f t="shared" si="55"/>
        <v/>
      </c>
      <c r="I473" s="131" t="str">
        <f t="shared" si="51"/>
        <v/>
      </c>
      <c r="J473" s="132" t="str">
        <f t="shared" si="52"/>
        <v/>
      </c>
      <c r="K473" s="132" t="str">
        <f t="shared" si="54"/>
        <v/>
      </c>
      <c r="L473" s="132" t="str">
        <f t="shared" si="50"/>
        <v/>
      </c>
      <c r="M473" s="132" t="str">
        <f t="shared" si="53"/>
        <v/>
      </c>
      <c r="N473" s="128"/>
      <c r="O473" s="132" t="str">
        <f t="shared" si="49"/>
        <v/>
      </c>
    </row>
    <row r="474" spans="8:15">
      <c r="H474" s="130" t="str">
        <f t="shared" si="55"/>
        <v/>
      </c>
      <c r="I474" s="131" t="str">
        <f t="shared" si="51"/>
        <v/>
      </c>
      <c r="J474" s="132" t="str">
        <f t="shared" si="52"/>
        <v/>
      </c>
      <c r="K474" s="132" t="str">
        <f t="shared" si="54"/>
        <v/>
      </c>
      <c r="L474" s="132" t="str">
        <f t="shared" si="50"/>
        <v/>
      </c>
      <c r="M474" s="132" t="str">
        <f t="shared" si="53"/>
        <v/>
      </c>
      <c r="N474" s="128"/>
      <c r="O474" s="132" t="str">
        <f t="shared" si="49"/>
        <v/>
      </c>
    </row>
    <row r="475" spans="8:15">
      <c r="H475" s="130" t="str">
        <f t="shared" si="55"/>
        <v/>
      </c>
      <c r="I475" s="131" t="str">
        <f t="shared" si="51"/>
        <v/>
      </c>
      <c r="J475" s="132" t="str">
        <f t="shared" si="52"/>
        <v/>
      </c>
      <c r="K475" s="132" t="str">
        <f t="shared" si="54"/>
        <v/>
      </c>
      <c r="L475" s="132" t="str">
        <f t="shared" si="50"/>
        <v/>
      </c>
      <c r="M475" s="132" t="str">
        <f t="shared" si="53"/>
        <v/>
      </c>
      <c r="N475" s="128"/>
      <c r="O475" s="132" t="str">
        <f t="shared" si="49"/>
        <v/>
      </c>
    </row>
    <row r="476" spans="8:15">
      <c r="H476" s="130" t="str">
        <f t="shared" si="55"/>
        <v/>
      </c>
      <c r="I476" s="131" t="str">
        <f t="shared" si="51"/>
        <v/>
      </c>
      <c r="J476" s="132" t="str">
        <f t="shared" si="52"/>
        <v/>
      </c>
      <c r="K476" s="132" t="str">
        <f t="shared" si="54"/>
        <v/>
      </c>
      <c r="L476" s="132" t="str">
        <f t="shared" si="50"/>
        <v/>
      </c>
      <c r="M476" s="132" t="str">
        <f t="shared" si="53"/>
        <v/>
      </c>
      <c r="N476" s="128"/>
      <c r="O476" s="132" t="str">
        <f t="shared" si="49"/>
        <v/>
      </c>
    </row>
    <row r="477" spans="8:15">
      <c r="H477" s="130" t="str">
        <f t="shared" si="55"/>
        <v/>
      </c>
      <c r="I477" s="131" t="str">
        <f t="shared" si="51"/>
        <v/>
      </c>
      <c r="J477" s="132" t="str">
        <f t="shared" si="52"/>
        <v/>
      </c>
      <c r="K477" s="132" t="str">
        <f t="shared" si="54"/>
        <v/>
      </c>
      <c r="L477" s="132" t="str">
        <f t="shared" si="50"/>
        <v/>
      </c>
      <c r="M477" s="132" t="str">
        <f t="shared" si="53"/>
        <v/>
      </c>
      <c r="N477" s="128"/>
      <c r="O477" s="132" t="str">
        <f t="shared" si="49"/>
        <v/>
      </c>
    </row>
    <row r="478" spans="8:15">
      <c r="H478" s="130" t="str">
        <f t="shared" si="55"/>
        <v/>
      </c>
      <c r="I478" s="131" t="str">
        <f t="shared" si="51"/>
        <v/>
      </c>
      <c r="J478" s="132" t="str">
        <f t="shared" si="52"/>
        <v/>
      </c>
      <c r="K478" s="132" t="str">
        <f t="shared" si="54"/>
        <v/>
      </c>
      <c r="L478" s="132" t="str">
        <f t="shared" si="50"/>
        <v/>
      </c>
      <c r="M478" s="132" t="str">
        <f t="shared" si="53"/>
        <v/>
      </c>
      <c r="N478" s="128"/>
      <c r="O478" s="132" t="str">
        <f t="shared" si="49"/>
        <v/>
      </c>
    </row>
    <row r="479" spans="8:15">
      <c r="H479" s="130" t="str">
        <f t="shared" si="55"/>
        <v/>
      </c>
      <c r="I479" s="131" t="str">
        <f t="shared" si="51"/>
        <v/>
      </c>
      <c r="J479" s="132" t="str">
        <f t="shared" si="52"/>
        <v/>
      </c>
      <c r="K479" s="132" t="str">
        <f t="shared" si="54"/>
        <v/>
      </c>
      <c r="L479" s="132" t="str">
        <f t="shared" si="50"/>
        <v/>
      </c>
      <c r="M479" s="132" t="str">
        <f t="shared" si="53"/>
        <v/>
      </c>
      <c r="N479" s="128"/>
      <c r="O479" s="132" t="str">
        <f t="shared" si="49"/>
        <v/>
      </c>
    </row>
    <row r="480" spans="8:15">
      <c r="H480" s="130" t="str">
        <f t="shared" si="55"/>
        <v/>
      </c>
      <c r="I480" s="131" t="str">
        <f t="shared" si="51"/>
        <v/>
      </c>
      <c r="J480" s="132" t="str">
        <f t="shared" si="52"/>
        <v/>
      </c>
      <c r="K480" s="132" t="str">
        <f t="shared" si="54"/>
        <v/>
      </c>
      <c r="L480" s="132" t="str">
        <f t="shared" si="50"/>
        <v/>
      </c>
      <c r="M480" s="132" t="str">
        <f t="shared" si="53"/>
        <v/>
      </c>
      <c r="N480" s="128"/>
      <c r="O480" s="132" t="str">
        <f t="shared" si="49"/>
        <v/>
      </c>
    </row>
    <row r="481" spans="8:15">
      <c r="H481" s="130" t="str">
        <f t="shared" si="55"/>
        <v/>
      </c>
      <c r="I481" s="131" t="str">
        <f t="shared" si="51"/>
        <v/>
      </c>
      <c r="J481" s="132" t="str">
        <f t="shared" si="52"/>
        <v/>
      </c>
      <c r="K481" s="132" t="str">
        <f t="shared" si="54"/>
        <v/>
      </c>
      <c r="L481" s="132" t="str">
        <f t="shared" si="50"/>
        <v/>
      </c>
      <c r="M481" s="132" t="str">
        <f t="shared" si="53"/>
        <v/>
      </c>
      <c r="N481" s="128"/>
      <c r="O481" s="132" t="str">
        <f t="shared" si="49"/>
        <v/>
      </c>
    </row>
    <row r="482" spans="8:15">
      <c r="H482" s="130" t="str">
        <f t="shared" si="55"/>
        <v/>
      </c>
      <c r="I482" s="131" t="str">
        <f t="shared" si="51"/>
        <v/>
      </c>
      <c r="J482" s="132" t="str">
        <f t="shared" si="52"/>
        <v/>
      </c>
      <c r="K482" s="132" t="str">
        <f t="shared" si="54"/>
        <v/>
      </c>
      <c r="L482" s="132" t="str">
        <f t="shared" si="50"/>
        <v/>
      </c>
      <c r="M482" s="132" t="str">
        <f t="shared" si="53"/>
        <v/>
      </c>
      <c r="N482" s="128"/>
      <c r="O482" s="132" t="str">
        <f t="shared" si="49"/>
        <v/>
      </c>
    </row>
    <row r="483" spans="8:15">
      <c r="H483" s="130" t="str">
        <f t="shared" si="55"/>
        <v/>
      </c>
      <c r="I483" s="131" t="str">
        <f t="shared" si="51"/>
        <v/>
      </c>
      <c r="J483" s="132" t="str">
        <f t="shared" si="52"/>
        <v/>
      </c>
      <c r="K483" s="132" t="str">
        <f t="shared" si="54"/>
        <v/>
      </c>
      <c r="L483" s="132" t="str">
        <f t="shared" si="50"/>
        <v/>
      </c>
      <c r="M483" s="132" t="str">
        <f t="shared" si="53"/>
        <v/>
      </c>
      <c r="N483" s="128"/>
      <c r="O483" s="132" t="str">
        <f t="shared" si="49"/>
        <v/>
      </c>
    </row>
    <row r="484" spans="8:15">
      <c r="H484" s="130" t="str">
        <f t="shared" si="55"/>
        <v/>
      </c>
      <c r="I484" s="131" t="str">
        <f t="shared" si="51"/>
        <v/>
      </c>
      <c r="J484" s="132" t="str">
        <f t="shared" si="52"/>
        <v/>
      </c>
      <c r="K484" s="132" t="str">
        <f t="shared" si="54"/>
        <v/>
      </c>
      <c r="L484" s="132" t="str">
        <f t="shared" si="50"/>
        <v/>
      </c>
      <c r="M484" s="132" t="str">
        <f t="shared" si="53"/>
        <v/>
      </c>
      <c r="N484" s="128"/>
      <c r="O484" s="132" t="str">
        <f t="shared" si="49"/>
        <v/>
      </c>
    </row>
    <row r="485" spans="8:15">
      <c r="H485" s="130" t="str">
        <f t="shared" si="55"/>
        <v/>
      </c>
      <c r="I485" s="131" t="str">
        <f t="shared" si="51"/>
        <v/>
      </c>
      <c r="J485" s="132" t="str">
        <f t="shared" si="52"/>
        <v/>
      </c>
      <c r="K485" s="132" t="str">
        <f t="shared" si="54"/>
        <v/>
      </c>
      <c r="L485" s="132" t="str">
        <f t="shared" si="50"/>
        <v/>
      </c>
      <c r="M485" s="132" t="str">
        <f t="shared" si="53"/>
        <v/>
      </c>
      <c r="N485" s="128"/>
      <c r="O485" s="132" t="str">
        <f t="shared" si="49"/>
        <v/>
      </c>
    </row>
    <row r="486" spans="8:15">
      <c r="H486" s="130" t="str">
        <f t="shared" si="55"/>
        <v/>
      </c>
      <c r="I486" s="131" t="str">
        <f t="shared" si="51"/>
        <v/>
      </c>
      <c r="J486" s="132" t="str">
        <f t="shared" si="52"/>
        <v/>
      </c>
      <c r="K486" s="132" t="str">
        <f t="shared" si="54"/>
        <v/>
      </c>
      <c r="L486" s="132" t="str">
        <f t="shared" si="50"/>
        <v/>
      </c>
      <c r="M486" s="132" t="str">
        <f t="shared" si="53"/>
        <v/>
      </c>
      <c r="N486" s="128"/>
      <c r="O486" s="132" t="str">
        <f t="shared" si="49"/>
        <v/>
      </c>
    </row>
    <row r="487" spans="8:15">
      <c r="H487" s="130" t="str">
        <f t="shared" si="55"/>
        <v/>
      </c>
      <c r="I487" s="131" t="str">
        <f t="shared" si="51"/>
        <v/>
      </c>
      <c r="J487" s="132" t="str">
        <f t="shared" si="52"/>
        <v/>
      </c>
      <c r="K487" s="132" t="str">
        <f t="shared" si="54"/>
        <v/>
      </c>
      <c r="L487" s="132" t="str">
        <f t="shared" si="50"/>
        <v/>
      </c>
      <c r="M487" s="132" t="str">
        <f t="shared" si="53"/>
        <v/>
      </c>
      <c r="N487" s="128"/>
      <c r="O487" s="132" t="str">
        <f t="shared" si="49"/>
        <v/>
      </c>
    </row>
    <row r="488" spans="8:15">
      <c r="H488" s="130" t="str">
        <f t="shared" si="55"/>
        <v/>
      </c>
      <c r="I488" s="131" t="str">
        <f t="shared" si="51"/>
        <v/>
      </c>
      <c r="J488" s="132" t="str">
        <f t="shared" si="52"/>
        <v/>
      </c>
      <c r="K488" s="132" t="str">
        <f t="shared" si="54"/>
        <v/>
      </c>
      <c r="L488" s="132" t="str">
        <f t="shared" si="50"/>
        <v/>
      </c>
      <c r="M488" s="132" t="str">
        <f t="shared" si="53"/>
        <v/>
      </c>
      <c r="N488" s="128"/>
      <c r="O488" s="132" t="str">
        <f t="shared" ref="O488:O511" si="56">IFERROR(IF(+J488-M488&lt;1,0,J488-M488),"")</f>
        <v/>
      </c>
    </row>
    <row r="489" spans="8:15">
      <c r="H489" s="130" t="str">
        <f t="shared" si="55"/>
        <v/>
      </c>
      <c r="I489" s="131" t="str">
        <f t="shared" si="51"/>
        <v/>
      </c>
      <c r="J489" s="132" t="str">
        <f t="shared" si="52"/>
        <v/>
      </c>
      <c r="K489" s="132" t="str">
        <f t="shared" si="54"/>
        <v/>
      </c>
      <c r="L489" s="132" t="str">
        <f t="shared" si="50"/>
        <v/>
      </c>
      <c r="M489" s="132" t="str">
        <f t="shared" si="53"/>
        <v/>
      </c>
      <c r="N489" s="128"/>
      <c r="O489" s="132" t="str">
        <f t="shared" si="56"/>
        <v/>
      </c>
    </row>
    <row r="490" spans="8:15">
      <c r="H490" s="130" t="str">
        <f t="shared" si="55"/>
        <v/>
      </c>
      <c r="I490" s="131" t="str">
        <f t="shared" si="51"/>
        <v/>
      </c>
      <c r="J490" s="132" t="str">
        <f t="shared" si="52"/>
        <v/>
      </c>
      <c r="K490" s="132" t="str">
        <f t="shared" si="54"/>
        <v/>
      </c>
      <c r="L490" s="132" t="str">
        <f t="shared" si="50"/>
        <v/>
      </c>
      <c r="M490" s="132" t="str">
        <f t="shared" si="53"/>
        <v/>
      </c>
      <c r="N490" s="128"/>
      <c r="O490" s="132" t="str">
        <f t="shared" si="56"/>
        <v/>
      </c>
    </row>
    <row r="491" spans="8:15">
      <c r="H491" s="130" t="str">
        <f t="shared" si="55"/>
        <v/>
      </c>
      <c r="I491" s="131" t="str">
        <f t="shared" si="51"/>
        <v/>
      </c>
      <c r="J491" s="132" t="str">
        <f t="shared" si="52"/>
        <v/>
      </c>
      <c r="K491" s="132" t="str">
        <f t="shared" si="54"/>
        <v/>
      </c>
      <c r="L491" s="132" t="str">
        <f t="shared" si="50"/>
        <v/>
      </c>
      <c r="M491" s="132" t="str">
        <f t="shared" si="53"/>
        <v/>
      </c>
      <c r="N491" s="128"/>
      <c r="O491" s="132" t="str">
        <f t="shared" si="56"/>
        <v/>
      </c>
    </row>
    <row r="492" spans="8:15">
      <c r="H492" s="130" t="str">
        <f t="shared" si="55"/>
        <v/>
      </c>
      <c r="I492" s="131" t="str">
        <f t="shared" si="51"/>
        <v/>
      </c>
      <c r="J492" s="132" t="str">
        <f t="shared" si="52"/>
        <v/>
      </c>
      <c r="K492" s="132" t="str">
        <f t="shared" si="54"/>
        <v/>
      </c>
      <c r="L492" s="132" t="str">
        <f t="shared" si="50"/>
        <v/>
      </c>
      <c r="M492" s="132" t="str">
        <f t="shared" si="53"/>
        <v/>
      </c>
      <c r="N492" s="128"/>
      <c r="O492" s="132" t="str">
        <f t="shared" si="56"/>
        <v/>
      </c>
    </row>
    <row r="493" spans="8:15">
      <c r="H493" s="130" t="str">
        <f t="shared" si="55"/>
        <v/>
      </c>
      <c r="I493" s="131" t="str">
        <f t="shared" si="51"/>
        <v/>
      </c>
      <c r="J493" s="132" t="str">
        <f t="shared" si="52"/>
        <v/>
      </c>
      <c r="K493" s="132" t="str">
        <f t="shared" si="54"/>
        <v/>
      </c>
      <c r="L493" s="132" t="str">
        <f t="shared" si="50"/>
        <v/>
      </c>
      <c r="M493" s="132" t="str">
        <f t="shared" si="53"/>
        <v/>
      </c>
      <c r="N493" s="128"/>
      <c r="O493" s="132" t="str">
        <f t="shared" si="56"/>
        <v/>
      </c>
    </row>
    <row r="494" spans="8:15">
      <c r="H494" s="130" t="str">
        <f t="shared" si="55"/>
        <v/>
      </c>
      <c r="I494" s="131" t="str">
        <f t="shared" si="51"/>
        <v/>
      </c>
      <c r="J494" s="132" t="str">
        <f t="shared" si="52"/>
        <v/>
      </c>
      <c r="K494" s="132" t="str">
        <f t="shared" si="54"/>
        <v/>
      </c>
      <c r="L494" s="132" t="str">
        <f t="shared" si="50"/>
        <v/>
      </c>
      <c r="M494" s="132" t="str">
        <f t="shared" si="53"/>
        <v/>
      </c>
      <c r="N494" s="128"/>
      <c r="O494" s="132" t="str">
        <f t="shared" si="56"/>
        <v/>
      </c>
    </row>
    <row r="495" spans="8:15">
      <c r="H495" s="130" t="str">
        <f t="shared" si="55"/>
        <v/>
      </c>
      <c r="I495" s="131" t="str">
        <f t="shared" si="51"/>
        <v/>
      </c>
      <c r="J495" s="132" t="str">
        <f t="shared" si="52"/>
        <v/>
      </c>
      <c r="K495" s="132" t="str">
        <f t="shared" si="54"/>
        <v/>
      </c>
      <c r="L495" s="132" t="str">
        <f t="shared" si="50"/>
        <v/>
      </c>
      <c r="M495" s="132" t="str">
        <f t="shared" si="53"/>
        <v/>
      </c>
      <c r="N495" s="128"/>
      <c r="O495" s="132" t="str">
        <f t="shared" si="56"/>
        <v/>
      </c>
    </row>
    <row r="496" spans="8:15">
      <c r="H496" s="130" t="str">
        <f t="shared" si="55"/>
        <v/>
      </c>
      <c r="I496" s="131" t="str">
        <f t="shared" si="51"/>
        <v/>
      </c>
      <c r="J496" s="132" t="str">
        <f t="shared" si="52"/>
        <v/>
      </c>
      <c r="K496" s="132" t="str">
        <f t="shared" si="54"/>
        <v/>
      </c>
      <c r="L496" s="132" t="str">
        <f t="shared" si="50"/>
        <v/>
      </c>
      <c r="M496" s="132" t="str">
        <f t="shared" si="53"/>
        <v/>
      </c>
      <c r="N496" s="128"/>
      <c r="O496" s="132" t="str">
        <f t="shared" si="56"/>
        <v/>
      </c>
    </row>
    <row r="497" spans="8:15">
      <c r="H497" s="130" t="str">
        <f t="shared" si="55"/>
        <v/>
      </c>
      <c r="I497" s="131" t="str">
        <f t="shared" si="51"/>
        <v/>
      </c>
      <c r="J497" s="132" t="str">
        <f t="shared" si="52"/>
        <v/>
      </c>
      <c r="K497" s="132" t="str">
        <f t="shared" si="54"/>
        <v/>
      </c>
      <c r="L497" s="132" t="str">
        <f t="shared" si="50"/>
        <v/>
      </c>
      <c r="M497" s="132" t="str">
        <f t="shared" si="53"/>
        <v/>
      </c>
      <c r="N497" s="128"/>
      <c r="O497" s="132" t="str">
        <f t="shared" si="56"/>
        <v/>
      </c>
    </row>
    <row r="498" spans="8:15">
      <c r="H498" s="130" t="str">
        <f t="shared" si="55"/>
        <v/>
      </c>
      <c r="I498" s="131" t="str">
        <f t="shared" si="51"/>
        <v/>
      </c>
      <c r="J498" s="132" t="str">
        <f t="shared" si="52"/>
        <v/>
      </c>
      <c r="K498" s="132" t="str">
        <f t="shared" si="54"/>
        <v/>
      </c>
      <c r="L498" s="132" t="str">
        <f t="shared" si="50"/>
        <v/>
      </c>
      <c r="M498" s="132" t="str">
        <f t="shared" si="53"/>
        <v/>
      </c>
      <c r="N498" s="128"/>
      <c r="O498" s="132" t="str">
        <f t="shared" si="56"/>
        <v/>
      </c>
    </row>
    <row r="499" spans="8:15">
      <c r="H499" s="130" t="str">
        <f t="shared" si="55"/>
        <v/>
      </c>
      <c r="I499" s="131" t="str">
        <f t="shared" si="51"/>
        <v/>
      </c>
      <c r="J499" s="132" t="str">
        <f t="shared" si="52"/>
        <v/>
      </c>
      <c r="K499" s="132" t="str">
        <f t="shared" si="54"/>
        <v/>
      </c>
      <c r="L499" s="132" t="str">
        <f t="shared" si="50"/>
        <v/>
      </c>
      <c r="M499" s="132" t="str">
        <f t="shared" si="53"/>
        <v/>
      </c>
      <c r="N499" s="128"/>
      <c r="O499" s="132" t="str">
        <f t="shared" si="56"/>
        <v/>
      </c>
    </row>
    <row r="500" spans="8:15">
      <c r="H500" s="130" t="str">
        <f t="shared" si="55"/>
        <v/>
      </c>
      <c r="I500" s="131" t="str">
        <f t="shared" si="51"/>
        <v/>
      </c>
      <c r="J500" s="132" t="str">
        <f t="shared" si="52"/>
        <v/>
      </c>
      <c r="K500" s="132" t="str">
        <f t="shared" si="54"/>
        <v/>
      </c>
      <c r="L500" s="132" t="str">
        <f t="shared" si="50"/>
        <v/>
      </c>
      <c r="M500" s="132" t="str">
        <f t="shared" si="53"/>
        <v/>
      </c>
      <c r="N500" s="128"/>
      <c r="O500" s="132" t="str">
        <f t="shared" si="56"/>
        <v/>
      </c>
    </row>
    <row r="501" spans="8:15">
      <c r="H501" s="130" t="str">
        <f t="shared" si="55"/>
        <v/>
      </c>
      <c r="I501" s="131" t="str">
        <f t="shared" si="51"/>
        <v/>
      </c>
      <c r="J501" s="132" t="str">
        <f t="shared" si="52"/>
        <v/>
      </c>
      <c r="K501" s="132" t="str">
        <f t="shared" si="54"/>
        <v/>
      </c>
      <c r="L501" s="132" t="str">
        <f t="shared" si="50"/>
        <v/>
      </c>
      <c r="M501" s="132" t="str">
        <f t="shared" si="53"/>
        <v/>
      </c>
      <c r="N501" s="128"/>
      <c r="O501" s="132" t="str">
        <f t="shared" si="56"/>
        <v/>
      </c>
    </row>
    <row r="502" spans="8:15">
      <c r="H502" s="130" t="str">
        <f t="shared" si="55"/>
        <v/>
      </c>
      <c r="I502" s="131" t="str">
        <f t="shared" si="51"/>
        <v/>
      </c>
      <c r="J502" s="132" t="str">
        <f t="shared" si="52"/>
        <v/>
      </c>
      <c r="K502" s="132" t="str">
        <f t="shared" si="54"/>
        <v/>
      </c>
      <c r="L502" s="132" t="str">
        <f t="shared" si="50"/>
        <v/>
      </c>
      <c r="M502" s="132" t="str">
        <f t="shared" si="53"/>
        <v/>
      </c>
      <c r="N502" s="128"/>
      <c r="O502" s="132" t="str">
        <f t="shared" si="56"/>
        <v/>
      </c>
    </row>
    <row r="503" spans="8:15">
      <c r="H503" s="130" t="str">
        <f t="shared" si="55"/>
        <v/>
      </c>
      <c r="I503" s="131" t="str">
        <f t="shared" si="51"/>
        <v/>
      </c>
      <c r="J503" s="132" t="str">
        <f t="shared" si="52"/>
        <v/>
      </c>
      <c r="K503" s="132" t="str">
        <f t="shared" si="54"/>
        <v/>
      </c>
      <c r="L503" s="132" t="str">
        <f t="shared" si="50"/>
        <v/>
      </c>
      <c r="M503" s="132" t="str">
        <f t="shared" si="53"/>
        <v/>
      </c>
      <c r="N503" s="128"/>
      <c r="O503" s="132" t="str">
        <f t="shared" si="56"/>
        <v/>
      </c>
    </row>
    <row r="504" spans="8:15">
      <c r="H504" s="130" t="str">
        <f t="shared" si="55"/>
        <v/>
      </c>
      <c r="I504" s="131" t="str">
        <f t="shared" si="51"/>
        <v/>
      </c>
      <c r="J504" s="132" t="str">
        <f t="shared" si="52"/>
        <v/>
      </c>
      <c r="K504" s="132" t="str">
        <f t="shared" si="54"/>
        <v/>
      </c>
      <c r="L504" s="132" t="str">
        <f t="shared" si="50"/>
        <v/>
      </c>
      <c r="M504" s="132" t="str">
        <f t="shared" si="53"/>
        <v/>
      </c>
      <c r="N504" s="128"/>
      <c r="O504" s="132" t="str">
        <f t="shared" si="56"/>
        <v/>
      </c>
    </row>
    <row r="505" spans="8:15">
      <c r="H505" s="130" t="str">
        <f t="shared" si="55"/>
        <v/>
      </c>
      <c r="I505" s="131" t="str">
        <f t="shared" si="51"/>
        <v/>
      </c>
      <c r="J505" s="132" t="str">
        <f t="shared" si="52"/>
        <v/>
      </c>
      <c r="K505" s="132" t="str">
        <f t="shared" si="54"/>
        <v/>
      </c>
      <c r="L505" s="132" t="str">
        <f t="shared" si="50"/>
        <v/>
      </c>
      <c r="M505" s="132" t="str">
        <f t="shared" si="53"/>
        <v/>
      </c>
      <c r="N505" s="128"/>
      <c r="O505" s="132" t="str">
        <f t="shared" si="56"/>
        <v/>
      </c>
    </row>
    <row r="506" spans="8:15">
      <c r="H506" s="130" t="str">
        <f t="shared" si="55"/>
        <v/>
      </c>
      <c r="I506" s="131" t="str">
        <f t="shared" si="51"/>
        <v/>
      </c>
      <c r="J506" s="132" t="str">
        <f t="shared" si="52"/>
        <v/>
      </c>
      <c r="K506" s="132" t="str">
        <f t="shared" si="54"/>
        <v/>
      </c>
      <c r="L506" s="132" t="str">
        <f t="shared" si="50"/>
        <v/>
      </c>
      <c r="M506" s="132" t="str">
        <f t="shared" si="53"/>
        <v/>
      </c>
      <c r="N506" s="128"/>
      <c r="O506" s="132" t="str">
        <f t="shared" si="56"/>
        <v/>
      </c>
    </row>
    <row r="507" spans="8:15">
      <c r="H507" s="130" t="str">
        <f t="shared" si="55"/>
        <v/>
      </c>
      <c r="I507" s="131" t="str">
        <f t="shared" si="51"/>
        <v/>
      </c>
      <c r="J507" s="132" t="str">
        <f t="shared" si="52"/>
        <v/>
      </c>
      <c r="K507" s="132" t="str">
        <f t="shared" si="54"/>
        <v/>
      </c>
      <c r="L507" s="132" t="str">
        <f t="shared" si="50"/>
        <v/>
      </c>
      <c r="M507" s="132" t="str">
        <f t="shared" si="53"/>
        <v/>
      </c>
      <c r="N507" s="128"/>
      <c r="O507" s="132" t="str">
        <f t="shared" si="56"/>
        <v/>
      </c>
    </row>
    <row r="508" spans="8:15">
      <c r="H508" s="130" t="str">
        <f t="shared" si="55"/>
        <v/>
      </c>
      <c r="I508" s="131" t="str">
        <f t="shared" si="51"/>
        <v/>
      </c>
      <c r="J508" s="132" t="str">
        <f t="shared" si="52"/>
        <v/>
      </c>
      <c r="K508" s="132" t="str">
        <f t="shared" si="54"/>
        <v/>
      </c>
      <c r="L508" s="132" t="str">
        <f t="shared" si="50"/>
        <v/>
      </c>
      <c r="M508" s="132" t="str">
        <f t="shared" si="53"/>
        <v/>
      </c>
      <c r="N508" s="128"/>
      <c r="O508" s="132" t="str">
        <f t="shared" si="56"/>
        <v/>
      </c>
    </row>
    <row r="509" spans="8:15">
      <c r="H509" s="130" t="str">
        <f t="shared" si="55"/>
        <v/>
      </c>
      <c r="I509" s="131" t="str">
        <f t="shared" si="51"/>
        <v/>
      </c>
      <c r="J509" s="132" t="str">
        <f t="shared" si="52"/>
        <v/>
      </c>
      <c r="K509" s="132" t="str">
        <f t="shared" si="54"/>
        <v/>
      </c>
      <c r="L509" s="132" t="str">
        <f t="shared" si="50"/>
        <v/>
      </c>
      <c r="M509" s="132" t="str">
        <f t="shared" si="53"/>
        <v/>
      </c>
      <c r="N509" s="128"/>
      <c r="O509" s="132" t="str">
        <f t="shared" si="56"/>
        <v/>
      </c>
    </row>
    <row r="510" spans="8:15">
      <c r="H510" s="130" t="str">
        <f t="shared" si="55"/>
        <v/>
      </c>
      <c r="I510" s="131" t="str">
        <f t="shared" si="51"/>
        <v/>
      </c>
      <c r="J510" s="132" t="str">
        <f t="shared" si="52"/>
        <v/>
      </c>
      <c r="K510" s="132" t="str">
        <f t="shared" si="54"/>
        <v/>
      </c>
      <c r="L510" s="132" t="str">
        <f t="shared" si="50"/>
        <v/>
      </c>
      <c r="M510" s="132" t="str">
        <f t="shared" si="53"/>
        <v/>
      </c>
      <c r="N510" s="128"/>
      <c r="O510" s="132" t="str">
        <f t="shared" si="56"/>
        <v/>
      </c>
    </row>
    <row r="511" spans="8:15">
      <c r="H511" s="130" t="str">
        <f t="shared" si="55"/>
        <v/>
      </c>
      <c r="I511" s="131" t="str">
        <f t="shared" si="51"/>
        <v/>
      </c>
      <c r="J511" s="132" t="str">
        <f t="shared" si="52"/>
        <v/>
      </c>
      <c r="K511" s="132" t="str">
        <f t="shared" si="54"/>
        <v/>
      </c>
      <c r="L511" s="132" t="str">
        <f t="shared" si="50"/>
        <v/>
      </c>
      <c r="M511" s="132" t="str">
        <f t="shared" si="53"/>
        <v/>
      </c>
      <c r="N511" s="128"/>
      <c r="O511" s="132" t="str">
        <f t="shared" si="56"/>
        <v/>
      </c>
    </row>
  </sheetData>
  <sheetProtection sheet="1" objects="1" scenarios="1"/>
  <mergeCells count="1">
    <mergeCell ref="I3:N7"/>
  </mergeCells>
  <conditionalFormatting sqref="D20">
    <cfRule type="cellIs" dxfId="2" priority="4" operator="greaterThan">
      <formula>0</formula>
    </cfRule>
  </conditionalFormatting>
  <conditionalFormatting sqref="D28">
    <cfRule type="cellIs" dxfId="1" priority="3" operator="greaterThan">
      <formula>0</formula>
    </cfRule>
  </conditionalFormatting>
  <conditionalFormatting sqref="L11:L511">
    <cfRule type="dataBar" priority="2">
      <dataBar>
        <cfvo type="min"/>
        <cfvo type="max"/>
        <color rgb="FFFFE1E2"/>
      </dataBar>
      <extLst>
        <ext xmlns:x14="http://schemas.microsoft.com/office/spreadsheetml/2009/9/main" uri="{B025F937-C7B1-47D3-B67F-A62EFF666E3E}">
          <x14:id>{72A8E1FA-5C11-4A50-9346-76B487C2A86B}</x14:id>
        </ext>
      </extLst>
    </cfRule>
  </conditionalFormatting>
  <conditionalFormatting sqref="M11:M511">
    <cfRule type="dataBar" priority="1">
      <dataBar>
        <cfvo type="min"/>
        <cfvo type="max"/>
        <color rgb="FFCBEBD6"/>
      </dataBar>
      <extLst>
        <ext xmlns:x14="http://schemas.microsoft.com/office/spreadsheetml/2009/9/main" uri="{B025F937-C7B1-47D3-B67F-A62EFF666E3E}">
          <x14:id>{3F03D78B-FFD3-4909-968A-4F8AB59D499C}</x14:id>
        </ext>
      </extLst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A8E1FA-5C11-4A50-9346-76B487C2A86B}">
            <x14:dataBar minLength="0" maxLength="100" border="1" negativeBarBorderColorSameAsPositive="0">
              <x14:cfvo type="autoMin"/>
              <x14:cfvo type="autoMax"/>
              <x14:borderColor rgb="FFFFE1E2"/>
              <x14:negativeFillColor rgb="FFFF0000"/>
              <x14:negativeBorderColor rgb="FFFF0000"/>
              <x14:axisColor rgb="FF000000"/>
            </x14:dataBar>
          </x14:cfRule>
          <xm:sqref>L11:L511</xm:sqref>
        </x14:conditionalFormatting>
        <x14:conditionalFormatting xmlns:xm="http://schemas.microsoft.com/office/excel/2006/main">
          <x14:cfRule type="dataBar" id="{3F03D78B-FFD3-4909-968A-4F8AB59D499C}">
            <x14:dataBar minLength="0" maxLength="100" border="1" negativeBarBorderColorSameAsPositive="0">
              <x14:cfvo type="autoMin"/>
              <x14:cfvo type="autoMax"/>
              <x14:borderColor rgb="FFCBEBD6"/>
              <x14:negativeFillColor rgb="FFFF0000"/>
              <x14:negativeBorderColor rgb="FFFF0000"/>
              <x14:axisColor rgb="FF000000"/>
            </x14:dataBar>
          </x14:cfRule>
          <xm:sqref>M11:M511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3D77-7068-4A06-870C-52569DD33FF6}">
  <sheetPr>
    <tabColor rgb="FF00B050"/>
  </sheetPr>
  <dimension ref="A1:M42"/>
  <sheetViews>
    <sheetView showGridLines="0" showRowColHeaders="0" zoomScale="90" zoomScaleNormal="90" workbookViewId="0">
      <selection activeCell="D18" sqref="D18"/>
    </sheetView>
  </sheetViews>
  <sheetFormatPr baseColWidth="10" defaultRowHeight="15"/>
  <cols>
    <col min="2" max="2" width="9.42578125" bestFit="1" customWidth="1"/>
    <col min="3" max="3" width="15.5703125" customWidth="1"/>
    <col min="4" max="4" width="19.42578125" customWidth="1"/>
    <col min="5" max="5" width="19.28515625" customWidth="1"/>
    <col min="6" max="7" width="19.140625" customWidth="1"/>
  </cols>
  <sheetData>
    <row r="1" spans="1:13">
      <c r="A1" s="3"/>
    </row>
    <row r="3" spans="1:13" ht="15" customHeight="1">
      <c r="H3" s="245" t="s">
        <v>203</v>
      </c>
      <c r="I3" s="245"/>
      <c r="J3" s="245"/>
      <c r="K3" s="245"/>
      <c r="L3" s="245"/>
      <c r="M3" s="245"/>
    </row>
    <row r="4" spans="1:13" ht="15" customHeight="1">
      <c r="B4" s="246"/>
      <c r="H4" s="245"/>
      <c r="I4" s="245"/>
      <c r="J4" s="245"/>
      <c r="K4" s="245"/>
      <c r="L4" s="245"/>
      <c r="M4" s="245"/>
    </row>
    <row r="5" spans="1:13">
      <c r="B5" s="246"/>
      <c r="D5" s="148" t="s">
        <v>173</v>
      </c>
      <c r="E5" s="149">
        <v>2000000</v>
      </c>
      <c r="H5" s="245"/>
      <c r="I5" s="245"/>
      <c r="J5" s="245"/>
      <c r="K5" s="245"/>
      <c r="L5" s="245"/>
      <c r="M5" s="245"/>
    </row>
    <row r="6" spans="1:13">
      <c r="B6" s="246"/>
      <c r="D6" s="148" t="s">
        <v>178</v>
      </c>
      <c r="E6" s="150">
        <v>0.12</v>
      </c>
      <c r="H6" s="245"/>
      <c r="I6" s="245"/>
      <c r="J6" s="245"/>
      <c r="K6" s="245"/>
      <c r="L6" s="245"/>
      <c r="M6" s="245"/>
    </row>
    <row r="7" spans="1:13">
      <c r="D7" s="148" t="s">
        <v>204</v>
      </c>
      <c r="E7" s="192">
        <v>10</v>
      </c>
      <c r="H7" s="245"/>
      <c r="I7" s="245"/>
      <c r="J7" s="245"/>
      <c r="K7" s="245"/>
      <c r="L7" s="245"/>
      <c r="M7" s="245"/>
    </row>
    <row r="9" spans="1:13">
      <c r="C9" s="118"/>
    </row>
    <row r="11" spans="1:13" ht="36" customHeight="1">
      <c r="B11" s="147" t="s">
        <v>172</v>
      </c>
      <c r="C11" s="147" t="s">
        <v>61</v>
      </c>
      <c r="D11" s="147" t="s">
        <v>174</v>
      </c>
      <c r="E11" s="147" t="s">
        <v>175</v>
      </c>
      <c r="F11" s="147" t="s">
        <v>176</v>
      </c>
    </row>
    <row r="12" spans="1:13">
      <c r="B12" s="151">
        <v>0</v>
      </c>
      <c r="C12" s="152" t="s">
        <v>177</v>
      </c>
      <c r="D12" s="186" t="s">
        <v>177</v>
      </c>
      <c r="E12" s="152">
        <f>+E5</f>
        <v>2000000</v>
      </c>
      <c r="F12" s="152">
        <f>FV($E$6,B12,,-$E$5)</f>
        <v>2000000</v>
      </c>
      <c r="G12" s="117"/>
    </row>
    <row r="13" spans="1:13">
      <c r="B13" s="151">
        <v>1</v>
      </c>
      <c r="C13" s="152">
        <f>IF(B13="","",E12*$E$6)</f>
        <v>240000</v>
      </c>
      <c r="D13" s="153"/>
      <c r="E13" s="152">
        <f>+(E12)*(1+$E$6)</f>
        <v>2240000</v>
      </c>
      <c r="F13" s="152">
        <f>IFERROR(FV($E$6,B13,,-$E$5),"")</f>
        <v>2240000</v>
      </c>
    </row>
    <row r="14" spans="1:13">
      <c r="B14" s="151">
        <v>2</v>
      </c>
      <c r="C14" s="152">
        <f t="shared" ref="C14:C42" si="0">IF(B14="","",E13*$E$6)</f>
        <v>268800</v>
      </c>
      <c r="D14" s="153"/>
      <c r="E14" s="152">
        <f>IF(B14="","",IFERROR((E13+D13)*(1+$E$6),""))</f>
        <v>2508800.0000000005</v>
      </c>
      <c r="F14" s="152">
        <f t="shared" ref="F14:F42" si="1">IFERROR(FV($E$6,B14,,-$E$5),"")</f>
        <v>2508800.0000000005</v>
      </c>
    </row>
    <row r="15" spans="1:13">
      <c r="B15" s="151">
        <v>3</v>
      </c>
      <c r="C15" s="152">
        <f t="shared" si="0"/>
        <v>301056.00000000006</v>
      </c>
      <c r="D15" s="153"/>
      <c r="E15" s="152">
        <f t="shared" ref="E15:E42" si="2">IF(B15="","",IFERROR((E14+D14)*(1+$E$6),""))</f>
        <v>2809856.0000000009</v>
      </c>
      <c r="F15" s="152">
        <f t="shared" si="1"/>
        <v>2809856.0000000009</v>
      </c>
    </row>
    <row r="16" spans="1:13">
      <c r="B16" s="151">
        <v>4</v>
      </c>
      <c r="C16" s="152">
        <f t="shared" si="0"/>
        <v>337182.72000000009</v>
      </c>
      <c r="D16" s="153"/>
      <c r="E16" s="152">
        <f t="shared" si="2"/>
        <v>3147038.7200000011</v>
      </c>
      <c r="F16" s="152">
        <f t="shared" si="1"/>
        <v>3147038.7200000007</v>
      </c>
    </row>
    <row r="17" spans="2:6">
      <c r="B17" s="151">
        <v>5</v>
      </c>
      <c r="C17" s="152">
        <f t="shared" si="0"/>
        <v>377644.64640000014</v>
      </c>
      <c r="D17" s="153"/>
      <c r="E17" s="152">
        <f t="shared" si="2"/>
        <v>3524683.3664000016</v>
      </c>
      <c r="F17" s="152">
        <f t="shared" si="1"/>
        <v>3524683.3664000011</v>
      </c>
    </row>
    <row r="18" spans="2:6">
      <c r="B18" s="151">
        <v>6</v>
      </c>
      <c r="C18" s="152">
        <f t="shared" si="0"/>
        <v>422962.00396800018</v>
      </c>
      <c r="D18" s="153"/>
      <c r="E18" s="152">
        <f t="shared" si="2"/>
        <v>3947645.370368002</v>
      </c>
      <c r="F18" s="152">
        <f t="shared" si="1"/>
        <v>3947645.3703680015</v>
      </c>
    </row>
    <row r="19" spans="2:6">
      <c r="B19" s="151">
        <v>7</v>
      </c>
      <c r="C19" s="152">
        <f t="shared" si="0"/>
        <v>473717.44444416021</v>
      </c>
      <c r="D19" s="153"/>
      <c r="E19" s="152">
        <f t="shared" si="2"/>
        <v>4421362.8148121629</v>
      </c>
      <c r="F19" s="152">
        <f t="shared" si="1"/>
        <v>4421362.814812162</v>
      </c>
    </row>
    <row r="20" spans="2:6">
      <c r="B20" s="151">
        <v>8</v>
      </c>
      <c r="C20" s="152">
        <f t="shared" si="0"/>
        <v>530563.53777745948</v>
      </c>
      <c r="D20" s="153"/>
      <c r="E20" s="152">
        <f t="shared" si="2"/>
        <v>4951926.3525896231</v>
      </c>
      <c r="F20" s="152">
        <f>IFERROR(FV($E$6,B20,,-$E$5),"")</f>
        <v>4951926.3525896221</v>
      </c>
    </row>
    <row r="21" spans="2:6">
      <c r="B21" s="151">
        <v>9</v>
      </c>
      <c r="C21" s="152">
        <f t="shared" si="0"/>
        <v>594231.16231075476</v>
      </c>
      <c r="D21" s="153"/>
      <c r="E21" s="152">
        <f t="shared" si="2"/>
        <v>5546157.514900378</v>
      </c>
      <c r="F21" s="152">
        <f t="shared" si="1"/>
        <v>5546157.514900377</v>
      </c>
    </row>
    <row r="22" spans="2:6">
      <c r="B22" s="151">
        <v>10</v>
      </c>
      <c r="C22" s="152">
        <f t="shared" si="0"/>
        <v>665538.9017880453</v>
      </c>
      <c r="D22" s="153"/>
      <c r="E22" s="152">
        <f t="shared" si="2"/>
        <v>6211696.4166884236</v>
      </c>
      <c r="F22" s="152">
        <f t="shared" si="1"/>
        <v>6211696.4166884227</v>
      </c>
    </row>
    <row r="23" spans="2:6">
      <c r="B23" s="151">
        <v>11</v>
      </c>
      <c r="C23" s="152">
        <f t="shared" si="0"/>
        <v>745403.5700026108</v>
      </c>
      <c r="D23" s="153"/>
      <c r="E23" s="152">
        <f t="shared" si="2"/>
        <v>6957099.9866910353</v>
      </c>
      <c r="F23" s="152">
        <f t="shared" si="1"/>
        <v>6957099.9866910344</v>
      </c>
    </row>
    <row r="24" spans="2:6">
      <c r="B24" s="151">
        <v>12</v>
      </c>
      <c r="C24" s="152">
        <f t="shared" si="0"/>
        <v>834851.99840292416</v>
      </c>
      <c r="D24" s="153"/>
      <c r="E24" s="152">
        <f t="shared" si="2"/>
        <v>7791951.9850939605</v>
      </c>
      <c r="F24" s="152">
        <f t="shared" si="1"/>
        <v>7791951.9850939577</v>
      </c>
    </row>
    <row r="25" spans="2:6">
      <c r="B25" s="151">
        <v>13</v>
      </c>
      <c r="C25" s="152">
        <f t="shared" si="0"/>
        <v>935034.23821127519</v>
      </c>
      <c r="D25" s="153"/>
      <c r="E25" s="152">
        <f t="shared" si="2"/>
        <v>8726986.2233052365</v>
      </c>
      <c r="F25" s="152">
        <f t="shared" si="1"/>
        <v>8726986.2233052347</v>
      </c>
    </row>
    <row r="26" spans="2:6">
      <c r="B26" s="151">
        <v>14</v>
      </c>
      <c r="C26" s="152">
        <f t="shared" si="0"/>
        <v>1047238.3467966283</v>
      </c>
      <c r="D26" s="153"/>
      <c r="E26" s="152">
        <f t="shared" si="2"/>
        <v>9774224.5701018665</v>
      </c>
      <c r="F26" s="152">
        <f t="shared" si="1"/>
        <v>9774224.5701018628</v>
      </c>
    </row>
    <row r="27" spans="2:6">
      <c r="B27" s="151">
        <v>15</v>
      </c>
      <c r="C27" s="152">
        <f t="shared" si="0"/>
        <v>1172906.948412224</v>
      </c>
      <c r="D27" s="153"/>
      <c r="E27" s="152">
        <f t="shared" si="2"/>
        <v>10947131.518514091</v>
      </c>
      <c r="F27" s="152">
        <f t="shared" si="1"/>
        <v>10947131.518514086</v>
      </c>
    </row>
    <row r="28" spans="2:6">
      <c r="B28" s="151">
        <v>16</v>
      </c>
      <c r="C28" s="152">
        <f t="shared" si="0"/>
        <v>1313655.782221691</v>
      </c>
      <c r="D28" s="153"/>
      <c r="E28" s="152">
        <f t="shared" si="2"/>
        <v>12260787.300735783</v>
      </c>
      <c r="F28" s="152">
        <f t="shared" si="1"/>
        <v>12260787.300735777</v>
      </c>
    </row>
    <row r="29" spans="2:6">
      <c r="B29" s="151">
        <v>17</v>
      </c>
      <c r="C29" s="152">
        <f t="shared" si="0"/>
        <v>1471294.4760882938</v>
      </c>
      <c r="D29" s="153"/>
      <c r="E29" s="152">
        <f t="shared" si="2"/>
        <v>13732081.776824078</v>
      </c>
      <c r="F29" s="152">
        <f t="shared" si="1"/>
        <v>13732081.776824072</v>
      </c>
    </row>
    <row r="30" spans="2:6">
      <c r="B30" s="151">
        <v>18</v>
      </c>
      <c r="C30" s="152">
        <f t="shared" si="0"/>
        <v>1647849.8132188893</v>
      </c>
      <c r="D30" s="153"/>
      <c r="E30" s="152">
        <f t="shared" si="2"/>
        <v>15379931.590042969</v>
      </c>
      <c r="F30" s="152">
        <f t="shared" si="1"/>
        <v>15379931.590042964</v>
      </c>
    </row>
    <row r="31" spans="2:6">
      <c r="B31" s="151">
        <v>19</v>
      </c>
      <c r="C31" s="152">
        <f t="shared" si="0"/>
        <v>1845591.7908051563</v>
      </c>
      <c r="D31" s="153"/>
      <c r="E31" s="152">
        <f t="shared" si="2"/>
        <v>17225523.380848128</v>
      </c>
      <c r="F31" s="152">
        <f t="shared" si="1"/>
        <v>17225523.380848121</v>
      </c>
    </row>
    <row r="32" spans="2:6">
      <c r="B32" s="151">
        <v>20</v>
      </c>
      <c r="C32" s="152">
        <f t="shared" si="0"/>
        <v>2067062.8057017752</v>
      </c>
      <c r="D32" s="153"/>
      <c r="E32" s="152">
        <f t="shared" si="2"/>
        <v>19292586.186549906</v>
      </c>
      <c r="F32" s="152">
        <f t="shared" si="1"/>
        <v>19292586.186549895</v>
      </c>
    </row>
    <row r="33" spans="2:6">
      <c r="B33" s="151">
        <v>21</v>
      </c>
      <c r="C33" s="152">
        <f t="shared" si="0"/>
        <v>2315110.3423859887</v>
      </c>
      <c r="D33" s="153"/>
      <c r="E33" s="152">
        <f t="shared" si="2"/>
        <v>21607696.528935898</v>
      </c>
      <c r="F33" s="152">
        <f t="shared" si="1"/>
        <v>21607696.528935883</v>
      </c>
    </row>
    <row r="34" spans="2:6">
      <c r="B34" s="151">
        <v>22</v>
      </c>
      <c r="C34" s="152">
        <f t="shared" si="0"/>
        <v>2592923.5834723078</v>
      </c>
      <c r="D34" s="153"/>
      <c r="E34" s="152">
        <f t="shared" si="2"/>
        <v>24200620.11240821</v>
      </c>
      <c r="F34" s="152">
        <f t="shared" si="1"/>
        <v>24200620.112408191</v>
      </c>
    </row>
    <row r="35" spans="2:6">
      <c r="B35" s="151">
        <v>23</v>
      </c>
      <c r="C35" s="152">
        <f t="shared" si="0"/>
        <v>2904074.413488985</v>
      </c>
      <c r="D35" s="153"/>
      <c r="E35" s="152">
        <f t="shared" si="2"/>
        <v>27104694.525897197</v>
      </c>
      <c r="F35" s="152">
        <f t="shared" si="1"/>
        <v>27104694.525897171</v>
      </c>
    </row>
    <row r="36" spans="2:6">
      <c r="B36" s="151">
        <v>24</v>
      </c>
      <c r="C36" s="152">
        <f t="shared" si="0"/>
        <v>3252563.3431076636</v>
      </c>
      <c r="D36" s="153"/>
      <c r="E36" s="152">
        <f t="shared" si="2"/>
        <v>30357257.869004864</v>
      </c>
      <c r="F36" s="152">
        <f t="shared" si="1"/>
        <v>30357257.869004838</v>
      </c>
    </row>
    <row r="37" spans="2:6">
      <c r="B37" s="151">
        <v>25</v>
      </c>
      <c r="C37" s="152">
        <f t="shared" si="0"/>
        <v>3642870.9442805834</v>
      </c>
      <c r="D37" s="153"/>
      <c r="E37" s="152">
        <f t="shared" si="2"/>
        <v>34000128.813285448</v>
      </c>
      <c r="F37" s="152">
        <f t="shared" si="1"/>
        <v>34000128.813285418</v>
      </c>
    </row>
    <row r="38" spans="2:6">
      <c r="B38" s="151">
        <v>26</v>
      </c>
      <c r="C38" s="152">
        <f t="shared" si="0"/>
        <v>4080015.4575942536</v>
      </c>
      <c r="D38" s="153"/>
      <c r="E38" s="152">
        <f t="shared" si="2"/>
        <v>38080144.270879708</v>
      </c>
      <c r="F38" s="152">
        <f t="shared" si="1"/>
        <v>38080144.270879671</v>
      </c>
    </row>
    <row r="39" spans="2:6">
      <c r="B39" s="151">
        <v>27</v>
      </c>
      <c r="C39" s="152">
        <f t="shared" si="0"/>
        <v>4569617.3125055647</v>
      </c>
      <c r="D39" s="153"/>
      <c r="E39" s="152">
        <f t="shared" si="2"/>
        <v>42649761.583385274</v>
      </c>
      <c r="F39" s="152">
        <f t="shared" si="1"/>
        <v>42649761.583385244</v>
      </c>
    </row>
    <row r="40" spans="2:6">
      <c r="B40" s="151">
        <v>28</v>
      </c>
      <c r="C40" s="152">
        <f t="shared" si="0"/>
        <v>5117971.390006233</v>
      </c>
      <c r="D40" s="153"/>
      <c r="E40" s="152">
        <f t="shared" si="2"/>
        <v>47767732.973391511</v>
      </c>
      <c r="F40" s="152">
        <f t="shared" si="1"/>
        <v>47767732.973391466</v>
      </c>
    </row>
    <row r="41" spans="2:6">
      <c r="B41" s="151">
        <v>29</v>
      </c>
      <c r="C41" s="152">
        <f t="shared" si="0"/>
        <v>5732127.956806981</v>
      </c>
      <c r="D41" s="153"/>
      <c r="E41" s="152">
        <f t="shared" si="2"/>
        <v>53499860.930198498</v>
      </c>
      <c r="F41" s="152">
        <f t="shared" si="1"/>
        <v>53499860.930198453</v>
      </c>
    </row>
    <row r="42" spans="2:6">
      <c r="B42" s="151">
        <v>30</v>
      </c>
      <c r="C42" s="152">
        <f t="shared" si="0"/>
        <v>6419983.3116238192</v>
      </c>
      <c r="D42" s="153"/>
      <c r="E42" s="152">
        <f t="shared" si="2"/>
        <v>59919844.241822325</v>
      </c>
      <c r="F42" s="152">
        <f t="shared" si="1"/>
        <v>59919844.241822265</v>
      </c>
    </row>
  </sheetData>
  <sheetProtection sheet="1" objects="1" scenarios="1"/>
  <mergeCells count="2">
    <mergeCell ref="B4:B6"/>
    <mergeCell ref="H3:M7"/>
  </mergeCells>
  <conditionalFormatting sqref="B12:F42">
    <cfRule type="expression" dxfId="0" priority="1">
      <formula>$B12=$E$7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7E79-9C23-4EAA-95D3-5664DD982FB4}">
  <dimension ref="A1:AB52"/>
  <sheetViews>
    <sheetView showGridLines="0" showRowColHeaders="0" zoomScale="90" zoomScaleNormal="90" workbookViewId="0"/>
  </sheetViews>
  <sheetFormatPr baseColWidth="10" defaultColWidth="0" defaultRowHeight="15" zeroHeight="1"/>
  <cols>
    <col min="1" max="17" width="11.42578125" customWidth="1"/>
    <col min="18" max="27" width="11.42578125" hidden="1" customWidth="1"/>
    <col min="28" max="28" width="0" hidden="1" customWidth="1"/>
    <col min="29" max="16384" width="11.42578125" hidden="1"/>
  </cols>
  <sheetData>
    <row r="1" customFormat="1"/>
    <row r="2" customFormat="1"/>
    <row r="3" customFormat="1"/>
    <row r="4" customFormat="1"/>
    <row r="5" customFormat="1"/>
    <row r="6" customFormat="1"/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 hidden="1"/>
  </sheetData>
  <sheetProtection autoFilter="0" pivotTables="0"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FC85-8C10-47D8-9C4C-E4BCD3D10DC9}">
  <dimension ref="A1:E25"/>
  <sheetViews>
    <sheetView workbookViewId="0">
      <selection activeCell="B2" sqref="B2"/>
    </sheetView>
  </sheetViews>
  <sheetFormatPr baseColWidth="10" defaultRowHeight="15"/>
  <cols>
    <col min="1" max="2" width="24" bestFit="1" customWidth="1"/>
    <col min="3" max="3" width="13.140625" bestFit="1" customWidth="1"/>
    <col min="4" max="4" width="17.5703125" bestFit="1" customWidth="1"/>
    <col min="5" max="5" width="24" bestFit="1" customWidth="1"/>
  </cols>
  <sheetData>
    <row r="1" spans="1:4">
      <c r="B1" s="143" t="s">
        <v>205</v>
      </c>
      <c r="C1" s="143" t="s">
        <v>108</v>
      </c>
    </row>
    <row r="2" spans="1:4">
      <c r="A2" s="143" t="s">
        <v>206</v>
      </c>
      <c r="B2" s="35">
        <f>AVERAGE(Presupuesto!D13:O13)</f>
        <v>0</v>
      </c>
      <c r="C2" s="35" t="e">
        <f>AVERAGE('Presupuesto Vs Real'!J14:U14)</f>
        <v>#DIV/0!</v>
      </c>
    </row>
    <row r="3" spans="1:4">
      <c r="A3" s="143" t="s">
        <v>68</v>
      </c>
      <c r="B3" s="35">
        <f>AVERAGE(Presupuesto!D14:O14)</f>
        <v>0</v>
      </c>
      <c r="C3" s="35" t="e">
        <f>AVERAGE('Presupuesto Vs Real'!J15:U15)</f>
        <v>#DIV/0!</v>
      </c>
    </row>
    <row r="4" spans="1:4">
      <c r="A4" s="143" t="s">
        <v>99</v>
      </c>
      <c r="B4" s="35">
        <f>AVERAGE(Presupuesto!D16:O16)</f>
        <v>0</v>
      </c>
      <c r="C4" s="35" t="e">
        <f>AVERAGE('Presupuesto Vs Real'!J17:U17)</f>
        <v>#DIV/0!</v>
      </c>
    </row>
    <row r="5" spans="1:4">
      <c r="A5" s="143" t="s">
        <v>105</v>
      </c>
      <c r="B5" s="35">
        <f>AVERAGE(Presupuesto!D17:O17)</f>
        <v>0</v>
      </c>
      <c r="C5" s="35" t="e">
        <f>AVERAGE('Presupuesto Vs Real'!J18:U18)</f>
        <v>#DIV/0!</v>
      </c>
    </row>
    <row r="6" spans="1:4">
      <c r="B6" s="143" t="s">
        <v>108</v>
      </c>
      <c r="C6" s="143" t="s">
        <v>208</v>
      </c>
    </row>
    <row r="7" spans="1:4">
      <c r="A7" s="143" t="s">
        <v>207</v>
      </c>
      <c r="B7" s="155">
        <f>'Fondos de Ahorro'!E25</f>
        <v>0</v>
      </c>
      <c r="C7" s="155">
        <f>'Fondos de Ahorro'!D25</f>
        <v>0</v>
      </c>
    </row>
    <row r="9" spans="1:4">
      <c r="B9" s="143" t="s">
        <v>214</v>
      </c>
      <c r="C9" s="143" t="s">
        <v>214</v>
      </c>
      <c r="D9" s="143" t="s">
        <v>215</v>
      </c>
    </row>
    <row r="10" spans="1:4">
      <c r="A10" s="143" t="s">
        <v>209</v>
      </c>
      <c r="B10" s="35">
        <f>'Gestor de Deudas'!D8</f>
        <v>0</v>
      </c>
      <c r="C10">
        <f>'Gestor de Deudas'!H8</f>
        <v>0</v>
      </c>
      <c r="D10" s="35">
        <f>+B10-C10</f>
        <v>0</v>
      </c>
    </row>
    <row r="11" spans="1:4">
      <c r="A11" s="143" t="s">
        <v>63</v>
      </c>
      <c r="B11" s="35">
        <f>Inversiones!I7</f>
        <v>0</v>
      </c>
      <c r="D11" s="187" t="e">
        <f>D10/B10</f>
        <v>#DIV/0!</v>
      </c>
    </row>
    <row r="12" spans="1:4">
      <c r="A12" s="156" t="s">
        <v>147</v>
      </c>
      <c r="B12" t="s">
        <v>148</v>
      </c>
    </row>
    <row r="14" spans="1:4">
      <c r="A14" s="156" t="s">
        <v>210</v>
      </c>
      <c r="B14" t="s">
        <v>213</v>
      </c>
    </row>
    <row r="15" spans="1:4">
      <c r="A15" s="32" t="s">
        <v>153</v>
      </c>
      <c r="B15" s="35">
        <v>980000</v>
      </c>
    </row>
    <row r="16" spans="1:4">
      <c r="A16" s="32" t="s">
        <v>149</v>
      </c>
      <c r="B16" s="35">
        <v>10000000</v>
      </c>
    </row>
    <row r="17" spans="1:5">
      <c r="A17" s="32" t="s">
        <v>150</v>
      </c>
      <c r="B17" s="35">
        <v>10548300</v>
      </c>
      <c r="D17" s="156" t="s">
        <v>210</v>
      </c>
      <c r="E17" t="s">
        <v>213</v>
      </c>
    </row>
    <row r="18" spans="1:5">
      <c r="A18" s="32" t="s">
        <v>156</v>
      </c>
      <c r="B18" s="35">
        <v>1014000</v>
      </c>
      <c r="D18" s="32" t="s">
        <v>148</v>
      </c>
      <c r="E18" s="35">
        <v>23505900</v>
      </c>
    </row>
    <row r="19" spans="1:5">
      <c r="A19" s="32" t="s">
        <v>217</v>
      </c>
      <c r="B19" s="35">
        <v>963600</v>
      </c>
      <c r="D19" s="32" t="s">
        <v>152</v>
      </c>
      <c r="E19" s="35">
        <v>22000000</v>
      </c>
    </row>
    <row r="20" spans="1:5">
      <c r="A20" s="32" t="s">
        <v>212</v>
      </c>
      <c r="B20" s="35">
        <v>23505900</v>
      </c>
      <c r="D20" s="32" t="s">
        <v>202</v>
      </c>
      <c r="E20" s="35">
        <v>4213370</v>
      </c>
    </row>
    <row r="21" spans="1:5">
      <c r="D21" s="32" t="s">
        <v>154</v>
      </c>
      <c r="E21" s="35">
        <v>2200000</v>
      </c>
    </row>
    <row r="22" spans="1:5">
      <c r="D22" s="32" t="s">
        <v>201</v>
      </c>
      <c r="E22" s="35">
        <v>2112000</v>
      </c>
    </row>
    <row r="23" spans="1:5">
      <c r="D23" s="32" t="s">
        <v>155</v>
      </c>
      <c r="E23" s="35">
        <v>1001000</v>
      </c>
    </row>
    <row r="24" spans="1:5">
      <c r="D24" s="32" t="s">
        <v>211</v>
      </c>
      <c r="E24" s="35">
        <v>0</v>
      </c>
    </row>
    <row r="25" spans="1:5">
      <c r="D25" s="32" t="s">
        <v>212</v>
      </c>
      <c r="E25" s="35">
        <v>55032270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B1:P112"/>
  <sheetViews>
    <sheetView showGridLines="0" showRowColHeaders="0" zoomScaleNormal="100" workbookViewId="0">
      <selection activeCell="E14" sqref="E14"/>
    </sheetView>
  </sheetViews>
  <sheetFormatPr baseColWidth="10" defaultColWidth="12.5703125" defaultRowHeight="15" customHeight="1"/>
  <cols>
    <col min="1" max="1" width="6.85546875" customWidth="1"/>
    <col min="2" max="2" width="6.42578125" customWidth="1"/>
    <col min="3" max="3" width="19" customWidth="1"/>
    <col min="4" max="15" width="14" customWidth="1"/>
    <col min="16" max="16" width="16.85546875" customWidth="1"/>
  </cols>
  <sheetData>
    <row r="1" spans="3:16" ht="15" customHeight="1">
      <c r="G1" s="52"/>
      <c r="H1" s="52"/>
      <c r="I1" s="52"/>
    </row>
    <row r="2" spans="3:16" ht="15" customHeight="1">
      <c r="D2" s="200" t="s">
        <v>186</v>
      </c>
      <c r="E2" s="200"/>
      <c r="F2" s="200"/>
      <c r="G2" s="52"/>
      <c r="H2" s="52"/>
      <c r="I2" s="52"/>
    </row>
    <row r="3" spans="3:16" ht="15" customHeight="1">
      <c r="D3" s="200"/>
      <c r="E3" s="200"/>
      <c r="F3" s="200"/>
      <c r="G3" s="52"/>
      <c r="H3" s="52"/>
      <c r="I3" s="52"/>
    </row>
    <row r="4" spans="3:16" ht="15" customHeight="1">
      <c r="D4" s="200"/>
      <c r="E4" s="200"/>
      <c r="F4" s="200"/>
    </row>
    <row r="5" spans="3:16" ht="15" customHeight="1">
      <c r="D5" s="200"/>
      <c r="E5" s="200"/>
      <c r="F5" s="200"/>
    </row>
    <row r="7" spans="3:16" ht="15" customHeight="1">
      <c r="E7" s="32"/>
    </row>
    <row r="9" spans="3:16" ht="15" customHeight="1">
      <c r="E9" s="6"/>
      <c r="F9" s="198" t="s">
        <v>23</v>
      </c>
      <c r="G9" s="198"/>
      <c r="H9" s="198"/>
      <c r="I9" s="198"/>
      <c r="J9" s="198"/>
      <c r="K9" s="198"/>
      <c r="L9" s="198"/>
      <c r="M9" s="198"/>
      <c r="N9" s="6"/>
      <c r="O9" s="6"/>
    </row>
    <row r="10" spans="3:16" ht="15" customHeight="1">
      <c r="D10" s="6"/>
      <c r="E10" s="6"/>
      <c r="F10" s="199"/>
      <c r="G10" s="199"/>
      <c r="H10" s="199"/>
      <c r="I10" s="199"/>
      <c r="J10" s="199"/>
      <c r="K10" s="199"/>
      <c r="L10" s="199"/>
      <c r="M10" s="199"/>
      <c r="N10" s="6"/>
      <c r="O10" s="6"/>
    </row>
    <row r="11" spans="3:16" ht="15" customHeight="1">
      <c r="C11" s="8"/>
      <c r="D11" s="6"/>
      <c r="E11" s="6"/>
      <c r="F11" s="5"/>
      <c r="G11" s="5"/>
      <c r="H11" s="5"/>
      <c r="I11" s="5"/>
      <c r="J11" s="5"/>
      <c r="K11" s="5"/>
      <c r="L11" s="5"/>
      <c r="M11" s="5"/>
      <c r="N11" s="6"/>
      <c r="O11" s="6"/>
    </row>
    <row r="12" spans="3:16" ht="15" customHeight="1">
      <c r="C12" s="105" t="s">
        <v>35</v>
      </c>
      <c r="D12" s="106" t="s">
        <v>0</v>
      </c>
      <c r="E12" s="106" t="s">
        <v>1</v>
      </c>
      <c r="F12" s="106" t="s">
        <v>2</v>
      </c>
      <c r="G12" s="106" t="s">
        <v>3</v>
      </c>
      <c r="H12" s="106" t="s">
        <v>4</v>
      </c>
      <c r="I12" s="106" t="s">
        <v>5</v>
      </c>
      <c r="J12" s="106" t="s">
        <v>6</v>
      </c>
      <c r="K12" s="106" t="s">
        <v>7</v>
      </c>
      <c r="L12" s="106" t="s">
        <v>8</v>
      </c>
      <c r="M12" s="106" t="s">
        <v>9</v>
      </c>
      <c r="N12" s="106" t="s">
        <v>10</v>
      </c>
      <c r="O12" s="106" t="s">
        <v>11</v>
      </c>
      <c r="P12" s="106" t="s">
        <v>72</v>
      </c>
    </row>
    <row r="13" spans="3:16" ht="15" customHeight="1">
      <c r="C13" s="106" t="s">
        <v>67</v>
      </c>
      <c r="D13" s="107">
        <f>SUM(D23:D26)</f>
        <v>0</v>
      </c>
      <c r="E13" s="107">
        <f t="shared" ref="E13:O13" si="0">SUM(E23:E26)</f>
        <v>0</v>
      </c>
      <c r="F13" s="107">
        <f t="shared" si="0"/>
        <v>0</v>
      </c>
      <c r="G13" s="107">
        <f t="shared" si="0"/>
        <v>0</v>
      </c>
      <c r="H13" s="107">
        <f t="shared" si="0"/>
        <v>0</v>
      </c>
      <c r="I13" s="107">
        <f t="shared" si="0"/>
        <v>0</v>
      </c>
      <c r="J13" s="107">
        <f t="shared" si="0"/>
        <v>0</v>
      </c>
      <c r="K13" s="107">
        <f t="shared" si="0"/>
        <v>0</v>
      </c>
      <c r="L13" s="107">
        <f t="shared" si="0"/>
        <v>0</v>
      </c>
      <c r="M13" s="107">
        <f t="shared" si="0"/>
        <v>0</v>
      </c>
      <c r="N13" s="107">
        <f t="shared" si="0"/>
        <v>0</v>
      </c>
      <c r="O13" s="107">
        <f t="shared" si="0"/>
        <v>0</v>
      </c>
      <c r="P13" s="109">
        <f t="shared" ref="P13:P18" si="1">SUM(D13:O13)</f>
        <v>0</v>
      </c>
    </row>
    <row r="14" spans="3:16" ht="15" customHeight="1">
      <c r="C14" s="106" t="s">
        <v>68</v>
      </c>
      <c r="D14" s="107">
        <f t="shared" ref="D14:G14" si="2">SUM(D30:D49)</f>
        <v>0</v>
      </c>
      <c r="E14" s="107">
        <f t="shared" si="2"/>
        <v>0</v>
      </c>
      <c r="F14" s="107">
        <f t="shared" si="2"/>
        <v>0</v>
      </c>
      <c r="G14" s="107">
        <f t="shared" si="2"/>
        <v>0</v>
      </c>
      <c r="H14" s="107">
        <f>SUM(H30:H49)</f>
        <v>0</v>
      </c>
      <c r="I14" s="107">
        <f t="shared" ref="I14:O14" si="3">SUM(I30:I49)</f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  <c r="M14" s="107">
        <f t="shared" si="3"/>
        <v>0</v>
      </c>
      <c r="N14" s="107">
        <f t="shared" si="3"/>
        <v>0</v>
      </c>
      <c r="O14" s="107">
        <f t="shared" si="3"/>
        <v>0</v>
      </c>
      <c r="P14" s="109">
        <f t="shared" si="1"/>
        <v>0</v>
      </c>
    </row>
    <row r="15" spans="3:16" ht="15" customHeight="1">
      <c r="C15" s="106" t="s">
        <v>69</v>
      </c>
      <c r="D15" s="108">
        <f t="shared" ref="D15:O15" si="4">D13-D14</f>
        <v>0</v>
      </c>
      <c r="E15" s="108">
        <f t="shared" si="4"/>
        <v>0</v>
      </c>
      <c r="F15" s="108">
        <f t="shared" si="4"/>
        <v>0</v>
      </c>
      <c r="G15" s="108">
        <f t="shared" si="4"/>
        <v>0</v>
      </c>
      <c r="H15" s="108">
        <f t="shared" si="4"/>
        <v>0</v>
      </c>
      <c r="I15" s="108">
        <f t="shared" si="4"/>
        <v>0</v>
      </c>
      <c r="J15" s="108">
        <f t="shared" si="4"/>
        <v>0</v>
      </c>
      <c r="K15" s="108">
        <f t="shared" si="4"/>
        <v>0</v>
      </c>
      <c r="L15" s="108">
        <f t="shared" si="4"/>
        <v>0</v>
      </c>
      <c r="M15" s="108">
        <f t="shared" si="4"/>
        <v>0</v>
      </c>
      <c r="N15" s="108">
        <f t="shared" si="4"/>
        <v>0</v>
      </c>
      <c r="O15" s="108">
        <f t="shared" si="4"/>
        <v>0</v>
      </c>
      <c r="P15" s="109">
        <f t="shared" si="1"/>
        <v>0</v>
      </c>
    </row>
    <row r="16" spans="3:16" ht="15" customHeight="1">
      <c r="C16" s="106" t="s">
        <v>99</v>
      </c>
      <c r="D16" s="108">
        <f>SUM(D53:D58)</f>
        <v>0</v>
      </c>
      <c r="E16" s="108">
        <f t="shared" ref="E16:O16" si="5">SUM(E53:E58)</f>
        <v>0</v>
      </c>
      <c r="F16" s="108">
        <f t="shared" si="5"/>
        <v>0</v>
      </c>
      <c r="G16" s="108">
        <f t="shared" si="5"/>
        <v>0</v>
      </c>
      <c r="H16" s="108">
        <f t="shared" si="5"/>
        <v>0</v>
      </c>
      <c r="I16" s="108">
        <f t="shared" si="5"/>
        <v>0</v>
      </c>
      <c r="J16" s="108">
        <f t="shared" si="5"/>
        <v>0</v>
      </c>
      <c r="K16" s="108">
        <f t="shared" si="5"/>
        <v>0</v>
      </c>
      <c r="L16" s="108">
        <f t="shared" si="5"/>
        <v>0</v>
      </c>
      <c r="M16" s="108">
        <f t="shared" si="5"/>
        <v>0</v>
      </c>
      <c r="N16" s="108">
        <f t="shared" si="5"/>
        <v>0</v>
      </c>
      <c r="O16" s="108">
        <f t="shared" si="5"/>
        <v>0</v>
      </c>
      <c r="P16" s="109">
        <f t="shared" si="1"/>
        <v>0</v>
      </c>
    </row>
    <row r="17" spans="3:16" ht="15" customHeight="1">
      <c r="C17" s="106" t="s">
        <v>105</v>
      </c>
      <c r="D17" s="108">
        <f>SUM(D62:D71)</f>
        <v>0</v>
      </c>
      <c r="E17" s="108">
        <f t="shared" ref="E17:O17" si="6">SUM(E62:E71)</f>
        <v>0</v>
      </c>
      <c r="F17" s="108">
        <f t="shared" si="6"/>
        <v>0</v>
      </c>
      <c r="G17" s="108">
        <f t="shared" si="6"/>
        <v>0</v>
      </c>
      <c r="H17" s="108">
        <f t="shared" si="6"/>
        <v>0</v>
      </c>
      <c r="I17" s="108">
        <f t="shared" si="6"/>
        <v>0</v>
      </c>
      <c r="J17" s="108">
        <f t="shared" si="6"/>
        <v>0</v>
      </c>
      <c r="K17" s="108">
        <f t="shared" si="6"/>
        <v>0</v>
      </c>
      <c r="L17" s="108">
        <f t="shared" si="6"/>
        <v>0</v>
      </c>
      <c r="M17" s="108">
        <f t="shared" si="6"/>
        <v>0</v>
      </c>
      <c r="N17" s="108">
        <f t="shared" si="6"/>
        <v>0</v>
      </c>
      <c r="O17" s="108">
        <f t="shared" si="6"/>
        <v>0</v>
      </c>
      <c r="P17" s="109">
        <f t="shared" si="1"/>
        <v>0</v>
      </c>
    </row>
    <row r="18" spans="3:16" ht="15" customHeight="1">
      <c r="C18" s="106" t="s">
        <v>106</v>
      </c>
      <c r="D18" s="122">
        <f>D15-SUM(D16:D17)</f>
        <v>0</v>
      </c>
      <c r="E18" s="122">
        <f t="shared" ref="E18:O18" si="7">E15-SUM(E16:E17)</f>
        <v>0</v>
      </c>
      <c r="F18" s="122">
        <f t="shared" si="7"/>
        <v>0</v>
      </c>
      <c r="G18" s="122">
        <f t="shared" si="7"/>
        <v>0</v>
      </c>
      <c r="H18" s="122">
        <f t="shared" si="7"/>
        <v>0</v>
      </c>
      <c r="I18" s="122">
        <f t="shared" si="7"/>
        <v>0</v>
      </c>
      <c r="J18" s="122">
        <f t="shared" si="7"/>
        <v>0</v>
      </c>
      <c r="K18" s="122">
        <f t="shared" si="7"/>
        <v>0</v>
      </c>
      <c r="L18" s="122">
        <f t="shared" si="7"/>
        <v>0</v>
      </c>
      <c r="M18" s="122">
        <f t="shared" si="7"/>
        <v>0</v>
      </c>
      <c r="N18" s="122">
        <f t="shared" si="7"/>
        <v>0</v>
      </c>
      <c r="O18" s="122">
        <f t="shared" si="7"/>
        <v>0</v>
      </c>
      <c r="P18" s="109">
        <f t="shared" si="1"/>
        <v>0</v>
      </c>
    </row>
    <row r="22" spans="3:16">
      <c r="C22" s="247" t="s">
        <v>67</v>
      </c>
      <c r="D22" s="248" t="s">
        <v>0</v>
      </c>
      <c r="E22" s="248" t="s">
        <v>1</v>
      </c>
      <c r="F22" s="248" t="s">
        <v>2</v>
      </c>
      <c r="G22" s="248" t="s">
        <v>3</v>
      </c>
      <c r="H22" s="248" t="s">
        <v>4</v>
      </c>
      <c r="I22" s="248" t="s">
        <v>5</v>
      </c>
      <c r="J22" s="248" t="s">
        <v>6</v>
      </c>
      <c r="K22" s="248" t="s">
        <v>7</v>
      </c>
      <c r="L22" s="248" t="s">
        <v>8</v>
      </c>
      <c r="M22" s="248" t="s">
        <v>9</v>
      </c>
      <c r="N22" s="248" t="s">
        <v>10</v>
      </c>
      <c r="O22" s="248" t="s">
        <v>11</v>
      </c>
      <c r="P22" s="249" t="s">
        <v>72</v>
      </c>
    </row>
    <row r="23" spans="3:16">
      <c r="C23" s="248" t="s">
        <v>12</v>
      </c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250">
        <f>SUM(D23:O23)</f>
        <v>0</v>
      </c>
    </row>
    <row r="24" spans="3:16">
      <c r="C24" s="248" t="s">
        <v>13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250">
        <f t="shared" ref="P24:P26" si="8">SUM(D24:O24)</f>
        <v>0</v>
      </c>
    </row>
    <row r="25" spans="3:16">
      <c r="C25" s="248" t="s">
        <v>14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250">
        <f t="shared" si="8"/>
        <v>0</v>
      </c>
    </row>
    <row r="26" spans="3:16">
      <c r="C26" s="248" t="s">
        <v>70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250">
        <f t="shared" si="8"/>
        <v>0</v>
      </c>
    </row>
    <row r="27" spans="3:16">
      <c r="C27" s="184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</row>
    <row r="28" spans="3:16" ht="14.25" customHeight="1">
      <c r="C28" s="184"/>
      <c r="D28" s="252" t="s">
        <v>76</v>
      </c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</row>
    <row r="29" spans="3:16">
      <c r="C29" s="253" t="s">
        <v>68</v>
      </c>
      <c r="D29" s="254" t="s">
        <v>0</v>
      </c>
      <c r="E29" s="254" t="s">
        <v>1</v>
      </c>
      <c r="F29" s="254" t="s">
        <v>2</v>
      </c>
      <c r="G29" s="254" t="s">
        <v>3</v>
      </c>
      <c r="H29" s="254" t="s">
        <v>4</v>
      </c>
      <c r="I29" s="254" t="s">
        <v>5</v>
      </c>
      <c r="J29" s="254" t="s">
        <v>6</v>
      </c>
      <c r="K29" s="254" t="s">
        <v>7</v>
      </c>
      <c r="L29" s="254" t="s">
        <v>8</v>
      </c>
      <c r="M29" s="254" t="s">
        <v>9</v>
      </c>
      <c r="N29" s="254" t="s">
        <v>10</v>
      </c>
      <c r="O29" s="254" t="s">
        <v>11</v>
      </c>
      <c r="P29" s="255" t="s">
        <v>72</v>
      </c>
    </row>
    <row r="30" spans="3:16">
      <c r="C30" s="248" t="s">
        <v>15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256">
        <f>SUM(D30:O30)</f>
        <v>0</v>
      </c>
    </row>
    <row r="31" spans="3:16">
      <c r="C31" s="248" t="s">
        <v>16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256">
        <f t="shared" ref="P31:P49" si="9">SUM(D31:O31)</f>
        <v>0</v>
      </c>
    </row>
    <row r="32" spans="3:16">
      <c r="C32" s="248" t="s">
        <v>17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256">
        <f t="shared" si="9"/>
        <v>0</v>
      </c>
    </row>
    <row r="33" spans="3:16">
      <c r="C33" s="248" t="s">
        <v>18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256">
        <f t="shared" si="9"/>
        <v>0</v>
      </c>
    </row>
    <row r="34" spans="3:16">
      <c r="C34" s="248" t="s">
        <v>19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256">
        <f t="shared" si="9"/>
        <v>0</v>
      </c>
    </row>
    <row r="35" spans="3:16">
      <c r="C35" s="248" t="s">
        <v>65</v>
      </c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256">
        <f t="shared" si="9"/>
        <v>0</v>
      </c>
    </row>
    <row r="36" spans="3:16">
      <c r="C36" s="248" t="s">
        <v>20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256">
        <f t="shared" si="9"/>
        <v>0</v>
      </c>
    </row>
    <row r="37" spans="3:16">
      <c r="C37" s="248" t="s">
        <v>21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256">
        <f t="shared" si="9"/>
        <v>0</v>
      </c>
    </row>
    <row r="38" spans="3:16">
      <c r="C38" s="248" t="s">
        <v>22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256">
        <f t="shared" si="9"/>
        <v>0</v>
      </c>
    </row>
    <row r="39" spans="3:16">
      <c r="C39" s="248" t="s">
        <v>222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256">
        <f t="shared" si="9"/>
        <v>0</v>
      </c>
    </row>
    <row r="40" spans="3:16">
      <c r="C40" s="248" t="s">
        <v>71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256">
        <f t="shared" si="9"/>
        <v>0</v>
      </c>
    </row>
    <row r="41" spans="3:16">
      <c r="C41" s="248" t="s">
        <v>71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256">
        <f t="shared" si="9"/>
        <v>0</v>
      </c>
    </row>
    <row r="42" spans="3:16">
      <c r="C42" s="248" t="s">
        <v>71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256">
        <f t="shared" si="9"/>
        <v>0</v>
      </c>
    </row>
    <row r="43" spans="3:16">
      <c r="C43" s="248" t="s">
        <v>71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256">
        <f t="shared" si="9"/>
        <v>0</v>
      </c>
    </row>
    <row r="44" spans="3:16">
      <c r="C44" s="248" t="s">
        <v>71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256">
        <f t="shared" si="9"/>
        <v>0</v>
      </c>
    </row>
    <row r="45" spans="3:16">
      <c r="C45" s="248" t="s">
        <v>71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256">
        <f t="shared" si="9"/>
        <v>0</v>
      </c>
    </row>
    <row r="46" spans="3:16">
      <c r="C46" s="248" t="s">
        <v>71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256">
        <f t="shared" si="9"/>
        <v>0</v>
      </c>
    </row>
    <row r="47" spans="3:16">
      <c r="C47" s="248" t="s">
        <v>71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256">
        <f t="shared" si="9"/>
        <v>0</v>
      </c>
    </row>
    <row r="48" spans="3:16">
      <c r="C48" s="248" t="s">
        <v>71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256">
        <f t="shared" si="9"/>
        <v>0</v>
      </c>
    </row>
    <row r="49" spans="2:16">
      <c r="C49" s="248" t="s">
        <v>71</v>
      </c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256">
        <f t="shared" si="9"/>
        <v>0</v>
      </c>
    </row>
    <row r="50" spans="2:16" ht="15.75" customHeight="1">
      <c r="B50" s="2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184"/>
    </row>
    <row r="51" spans="2:16" ht="15.75" customHeight="1">
      <c r="B51" s="2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184"/>
    </row>
    <row r="52" spans="2:16" ht="15.75" customHeight="1">
      <c r="B52" s="2"/>
      <c r="C52" s="258" t="s">
        <v>99</v>
      </c>
      <c r="D52" s="248" t="s">
        <v>0</v>
      </c>
      <c r="E52" s="248" t="s">
        <v>1</v>
      </c>
      <c r="F52" s="248" t="s">
        <v>2</v>
      </c>
      <c r="G52" s="248" t="s">
        <v>3</v>
      </c>
      <c r="H52" s="248" t="s">
        <v>4</v>
      </c>
      <c r="I52" s="248" t="s">
        <v>5</v>
      </c>
      <c r="J52" s="248" t="s">
        <v>6</v>
      </c>
      <c r="K52" s="248" t="s">
        <v>7</v>
      </c>
      <c r="L52" s="248" t="s">
        <v>8</v>
      </c>
      <c r="M52" s="248" t="s">
        <v>9</v>
      </c>
      <c r="N52" s="248" t="s">
        <v>10</v>
      </c>
      <c r="O52" s="248" t="s">
        <v>11</v>
      </c>
      <c r="P52" s="259" t="s">
        <v>72</v>
      </c>
    </row>
    <row r="53" spans="2:16" ht="15.75" customHeight="1">
      <c r="B53" s="2"/>
      <c r="C53" s="248" t="s">
        <v>110</v>
      </c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256">
        <f>SUM(D53:O53)</f>
        <v>0</v>
      </c>
    </row>
    <row r="54" spans="2:16" ht="15.75" customHeight="1">
      <c r="B54" s="2"/>
      <c r="C54" s="248" t="s">
        <v>111</v>
      </c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256">
        <f t="shared" ref="P54:P58" si="10">SUM(D54:O54)</f>
        <v>0</v>
      </c>
    </row>
    <row r="55" spans="2:16" ht="15.75" customHeight="1">
      <c r="B55" s="2"/>
      <c r="C55" s="248" t="s">
        <v>187</v>
      </c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256">
        <f t="shared" si="10"/>
        <v>0</v>
      </c>
    </row>
    <row r="56" spans="2:16" ht="15.75" customHeight="1">
      <c r="B56" s="2"/>
      <c r="C56" s="248" t="s">
        <v>188</v>
      </c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256">
        <f t="shared" si="10"/>
        <v>0</v>
      </c>
    </row>
    <row r="57" spans="2:16" ht="15.75" customHeight="1">
      <c r="B57" s="2"/>
      <c r="C57" s="248" t="s">
        <v>223</v>
      </c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256">
        <f t="shared" si="10"/>
        <v>0</v>
      </c>
    </row>
    <row r="58" spans="2:16" ht="15.75" customHeight="1">
      <c r="B58" s="2"/>
      <c r="C58" s="248" t="s">
        <v>112</v>
      </c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256">
        <f t="shared" si="10"/>
        <v>0</v>
      </c>
    </row>
    <row r="59" spans="2:16" ht="15.75" customHeight="1">
      <c r="B59" s="2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184"/>
    </row>
    <row r="60" spans="2:16" ht="15.75" customHeight="1">
      <c r="B60" s="2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184"/>
    </row>
    <row r="61" spans="2:16" ht="15.75" customHeight="1">
      <c r="B61" s="2"/>
      <c r="C61" s="258" t="s">
        <v>63</v>
      </c>
      <c r="D61" s="248" t="s">
        <v>0</v>
      </c>
      <c r="E61" s="248" t="s">
        <v>1</v>
      </c>
      <c r="F61" s="248" t="s">
        <v>2</v>
      </c>
      <c r="G61" s="248" t="s">
        <v>3</v>
      </c>
      <c r="H61" s="248" t="s">
        <v>4</v>
      </c>
      <c r="I61" s="248" t="s">
        <v>5</v>
      </c>
      <c r="J61" s="248" t="s">
        <v>6</v>
      </c>
      <c r="K61" s="248" t="s">
        <v>7</v>
      </c>
      <c r="L61" s="248" t="s">
        <v>8</v>
      </c>
      <c r="M61" s="248" t="s">
        <v>9</v>
      </c>
      <c r="N61" s="248" t="s">
        <v>10</v>
      </c>
      <c r="O61" s="248" t="s">
        <v>11</v>
      </c>
      <c r="P61" s="259" t="s">
        <v>72</v>
      </c>
    </row>
    <row r="62" spans="2:16" ht="15.75" customHeight="1">
      <c r="B62" s="2"/>
      <c r="C62" s="248" t="s">
        <v>148</v>
      </c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256">
        <f t="shared" ref="P62:P64" si="11">SUM(D62:O62)</f>
        <v>0</v>
      </c>
    </row>
    <row r="63" spans="2:16" ht="15.75" customHeight="1">
      <c r="B63" s="2"/>
      <c r="C63" s="248" t="s">
        <v>198</v>
      </c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256">
        <f t="shared" si="11"/>
        <v>0</v>
      </c>
    </row>
    <row r="64" spans="2:16" ht="15.75" customHeight="1">
      <c r="B64" s="2"/>
      <c r="C64" s="248" t="s">
        <v>197</v>
      </c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256">
        <f t="shared" si="11"/>
        <v>0</v>
      </c>
    </row>
    <row r="65" spans="2:16" ht="15.75" customHeight="1">
      <c r="B65" s="2"/>
      <c r="C65" s="248" t="s">
        <v>152</v>
      </c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256">
        <f t="shared" ref="P65:P70" si="12">SUM(D65:O65)</f>
        <v>0</v>
      </c>
    </row>
    <row r="66" spans="2:16" ht="15.75" customHeight="1">
      <c r="B66" s="2"/>
      <c r="C66" s="248" t="s">
        <v>191</v>
      </c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256">
        <f t="shared" si="12"/>
        <v>0</v>
      </c>
    </row>
    <row r="67" spans="2:16" ht="15.75" customHeight="1">
      <c r="B67" s="2"/>
      <c r="C67" s="248" t="s">
        <v>192</v>
      </c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256">
        <f t="shared" si="12"/>
        <v>0</v>
      </c>
    </row>
    <row r="68" spans="2:16" ht="15.75" customHeight="1">
      <c r="B68" s="2"/>
      <c r="C68" s="248" t="s">
        <v>193</v>
      </c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256">
        <f t="shared" si="12"/>
        <v>0</v>
      </c>
    </row>
    <row r="69" spans="2:16" ht="15.75" customHeight="1">
      <c r="B69" s="2"/>
      <c r="C69" s="248" t="s">
        <v>194</v>
      </c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256">
        <f t="shared" si="12"/>
        <v>0</v>
      </c>
    </row>
    <row r="70" spans="2:16" ht="15.75" customHeight="1">
      <c r="B70" s="2"/>
      <c r="C70" s="248" t="s">
        <v>195</v>
      </c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256">
        <f t="shared" si="12"/>
        <v>0</v>
      </c>
    </row>
    <row r="71" spans="2:16" ht="15.75" customHeight="1">
      <c r="B71" s="2"/>
      <c r="C71" s="248" t="s">
        <v>196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256">
        <f t="shared" ref="P71" si="13">SUM(D71:O71)</f>
        <v>0</v>
      </c>
    </row>
    <row r="72" spans="2:16" ht="15.75" customHeight="1">
      <c r="B72" s="2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184"/>
    </row>
    <row r="73" spans="2:16" ht="15.75" customHeight="1">
      <c r="B73" s="2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184"/>
    </row>
    <row r="74" spans="2:16" ht="15.75" customHeight="1">
      <c r="B74" s="2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184"/>
    </row>
    <row r="75" spans="2:16" ht="15.75" customHeight="1">
      <c r="B75" s="2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184"/>
    </row>
    <row r="76" spans="2:16" ht="15.75" customHeight="1">
      <c r="B76" s="2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184"/>
    </row>
    <row r="77" spans="2:16" ht="15.75" customHeight="1">
      <c r="B77" s="2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184"/>
    </row>
    <row r="78" spans="2:16" ht="15.75" customHeight="1">
      <c r="B78" s="2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184"/>
    </row>
    <row r="79" spans="2:16" ht="15.75" customHeight="1">
      <c r="B79" s="2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184"/>
    </row>
    <row r="80" spans="2:16" ht="15.75" customHeight="1">
      <c r="B80" s="2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184"/>
    </row>
    <row r="81" spans="2:16" ht="15.75" customHeight="1">
      <c r="B81" s="2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184"/>
    </row>
    <row r="82" spans="2:16" ht="15.75" customHeight="1">
      <c r="B82" s="2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184"/>
    </row>
    <row r="83" spans="2:16" ht="15.75" customHeight="1">
      <c r="B83" s="2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184"/>
    </row>
    <row r="84" spans="2:16" ht="15.75" customHeight="1">
      <c r="B84" s="2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184"/>
    </row>
    <row r="85" spans="2:16" ht="15.75" customHeight="1">
      <c r="B85" s="2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184"/>
    </row>
    <row r="86" spans="2:16" ht="15.75" customHeight="1">
      <c r="B86" s="2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184"/>
    </row>
    <row r="87" spans="2:16" ht="15.75" customHeight="1">
      <c r="B87" s="2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184"/>
    </row>
    <row r="88" spans="2:16" ht="15.75" customHeight="1">
      <c r="B88" s="2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184"/>
    </row>
    <row r="89" spans="2:16" ht="15.75" customHeight="1">
      <c r="B89" s="2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184"/>
    </row>
    <row r="90" spans="2:16" ht="15.75" customHeight="1">
      <c r="B90" s="2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184"/>
    </row>
    <row r="91" spans="2:16" ht="15.75" customHeight="1">
      <c r="B91" s="2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184"/>
    </row>
    <row r="92" spans="2:16" ht="15.75" customHeight="1">
      <c r="B92" s="2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184"/>
    </row>
    <row r="93" spans="2:16" ht="15.75" customHeight="1">
      <c r="B93" s="2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184"/>
    </row>
    <row r="94" spans="2:16" ht="15.75" customHeight="1">
      <c r="B94" s="2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184"/>
    </row>
    <row r="95" spans="2:16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2:16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2:15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2:15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2:15" ht="15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2:15" ht="15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2:15" ht="15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2:15" ht="15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2:15" ht="15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15" ht="15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15" ht="15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2:15" ht="15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2:15" ht="15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2:15" ht="15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15" ht="15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15" ht="15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</sheetData>
  <sheetProtection sheet="1" objects="1" scenarios="1"/>
  <mergeCells count="2">
    <mergeCell ref="F9:M10"/>
    <mergeCell ref="D2:F5"/>
  </mergeCells>
  <phoneticPr fontId="45" type="noConversion"/>
  <conditionalFormatting sqref="D30:D49">
    <cfRule type="top10" dxfId="33" priority="25" rank="3"/>
  </conditionalFormatting>
  <conditionalFormatting sqref="D15:O15">
    <cfRule type="dataBar" priority="38">
      <dataBar>
        <cfvo type="min"/>
        <cfvo type="max"/>
        <color theme="4" tint="0.59999389629810485"/>
      </dataBar>
      <extLst>
        <ext xmlns:x14="http://schemas.microsoft.com/office/spreadsheetml/2009/9/main" uri="{B025F937-C7B1-47D3-B67F-A62EFF666E3E}">
          <x14:id>{A94D8690-5DC0-450F-ACEF-21FCABD96DF6}</x14:id>
        </ext>
      </extLst>
    </cfRule>
  </conditionalFormatting>
  <conditionalFormatting sqref="E30:E49">
    <cfRule type="top10" dxfId="32" priority="24" rank="3"/>
  </conditionalFormatting>
  <conditionalFormatting sqref="F30:F49">
    <cfRule type="top10" dxfId="31" priority="23" rank="3"/>
  </conditionalFormatting>
  <conditionalFormatting sqref="G30:G49">
    <cfRule type="top10" dxfId="30" priority="22" rank="3"/>
  </conditionalFormatting>
  <conditionalFormatting sqref="H30:H49">
    <cfRule type="top10" dxfId="29" priority="21" rank="3"/>
  </conditionalFormatting>
  <conditionalFormatting sqref="I30:I49">
    <cfRule type="top10" dxfId="28" priority="20" rank="3"/>
  </conditionalFormatting>
  <conditionalFormatting sqref="J30:J49">
    <cfRule type="top10" dxfId="27" priority="19" rank="3"/>
  </conditionalFormatting>
  <conditionalFormatting sqref="K30:K49">
    <cfRule type="top10" dxfId="26" priority="18" rank="3"/>
  </conditionalFormatting>
  <conditionalFormatting sqref="L30:L49">
    <cfRule type="top10" dxfId="25" priority="17" rank="3"/>
  </conditionalFormatting>
  <conditionalFormatting sqref="M30:M49">
    <cfRule type="top10" dxfId="24" priority="16" rank="3"/>
  </conditionalFormatting>
  <conditionalFormatting sqref="N30:N49">
    <cfRule type="top10" dxfId="23" priority="15" rank="3"/>
  </conditionalFormatting>
  <conditionalFormatting sqref="O30:O49">
    <cfRule type="top10" dxfId="22" priority="14" rank="3"/>
  </conditionalFormatting>
  <pageMargins left="0.7" right="0.7" top="0.75" bottom="0.75" header="0" footer="0"/>
  <pageSetup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4D8690-5DC0-450F-ACEF-21FCABD96DF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D15:O15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14AD5A5E-2ABA-44EB-8392-CD8C383535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Presupuesto!D23:O23</xm:f>
              <xm:sqref>Q23</xm:sqref>
            </x14:sparkline>
            <x14:sparkline>
              <xm:f>Presupuesto!D24:O24</xm:f>
              <xm:sqref>Q24</xm:sqref>
            </x14:sparkline>
            <x14:sparkline>
              <xm:f>Presupuesto!D25:O25</xm:f>
              <xm:sqref>Q25</xm:sqref>
            </x14:sparkline>
          </x14:sparklines>
        </x14:sparklineGroup>
        <x14:sparklineGroup type="column" displayEmptyCellsAs="gap" xr2:uid="{6B08D280-ACAA-46E4-A359-2741EB7EA0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Presupuesto!D14:O14</xm:f>
              <xm:sqref>Q14</xm:sqref>
            </x14:sparkline>
            <x14:sparkline>
              <xm:f>Presupuesto!D16:O16</xm:f>
              <xm:sqref>Q16</xm:sqref>
            </x14:sparkline>
          </x14:sparklines>
        </x14:sparklineGroup>
        <x14:sparklineGroup type="column" displayEmptyCellsAs="gap" xr2:uid="{6F333E77-1541-4D74-9DB2-429A24D9BD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Presupuesto!D13:O13</xm:f>
              <xm:sqref>Q13</xm:sqref>
            </x14:sparkline>
          </x14:sparklines>
        </x14:sparklineGroup>
        <x14:sparklineGroup type="stacked" displayEmptyCellsAs="gap" negative="1" xr2:uid="{04689DAB-C743-4FF4-9D15-ED98F537D5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Presupuesto!D15:O15</xm:f>
              <xm:sqref>Q15</xm:sqref>
            </x14:sparkline>
            <x14:sparkline>
              <xm:f>Presupuesto!D17:O17</xm:f>
              <xm:sqref>Q17</xm:sqref>
            </x14:sparkline>
            <x14:sparkline>
              <xm:f>Presupuesto!D18:O18</xm:f>
              <xm:sqref>Q18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9460-BE56-4136-A2B3-1A7D278F2E0E}">
  <sheetPr>
    <tabColor theme="8"/>
  </sheetPr>
  <dimension ref="A1:BQ113"/>
  <sheetViews>
    <sheetView showGridLines="0" showRowColHeaders="0" zoomScaleNormal="100" workbookViewId="0"/>
  </sheetViews>
  <sheetFormatPr baseColWidth="10" defaultColWidth="0" defaultRowHeight="15" customHeight="1"/>
  <cols>
    <col min="1" max="1" width="6.85546875" customWidth="1"/>
    <col min="2" max="2" width="18.85546875" bestFit="1" customWidth="1"/>
    <col min="3" max="5" width="14" customWidth="1"/>
    <col min="6" max="6" width="1.85546875" customWidth="1"/>
    <col min="7" max="7" width="0.28515625" customWidth="1"/>
    <col min="8" max="8" width="5.5703125" customWidth="1"/>
    <col min="9" max="9" width="19" customWidth="1"/>
    <col min="10" max="21" width="14" customWidth="1"/>
    <col min="22" max="22" width="16.85546875" customWidth="1"/>
    <col min="23" max="26" width="12.5703125" customWidth="1"/>
    <col min="27" max="29" width="12.5703125" hidden="1" customWidth="1"/>
    <col min="30" max="69" width="0" hidden="1" customWidth="1"/>
    <col min="70" max="16384" width="12.5703125" hidden="1"/>
  </cols>
  <sheetData>
    <row r="1" spans="2:69" ht="15" customHeight="1">
      <c r="G1" s="123"/>
      <c r="J1" s="200"/>
      <c r="K1" s="200"/>
      <c r="L1" s="200"/>
      <c r="M1" s="52"/>
      <c r="N1" s="52"/>
      <c r="O1" s="52"/>
    </row>
    <row r="2" spans="2:69" ht="15" customHeight="1">
      <c r="G2" s="123"/>
      <c r="J2" s="200"/>
      <c r="K2" s="200"/>
      <c r="L2" s="200"/>
      <c r="M2" s="52"/>
      <c r="N2" s="52"/>
      <c r="O2" s="52"/>
    </row>
    <row r="3" spans="2:69" ht="15" customHeight="1">
      <c r="G3" s="123"/>
      <c r="J3" s="200"/>
      <c r="K3" s="200"/>
      <c r="L3" s="200"/>
      <c r="M3" s="52"/>
      <c r="N3" s="52"/>
      <c r="O3" s="52"/>
    </row>
    <row r="4" spans="2:69" ht="15" customHeight="1">
      <c r="G4" s="123"/>
      <c r="J4" s="200"/>
      <c r="K4" s="200"/>
      <c r="L4" s="200"/>
    </row>
    <row r="5" spans="2:69" ht="15" customHeight="1">
      <c r="G5" s="123"/>
      <c r="J5" s="200" t="s">
        <v>218</v>
      </c>
      <c r="K5" s="200"/>
      <c r="L5" s="200"/>
    </row>
    <row r="6" spans="2:69" ht="15" customHeight="1">
      <c r="G6" s="123"/>
      <c r="J6" s="200"/>
      <c r="K6" s="200"/>
      <c r="L6" s="200"/>
    </row>
    <row r="7" spans="2:69" ht="15" customHeight="1">
      <c r="G7" s="123"/>
      <c r="J7" s="200"/>
      <c r="K7" s="200"/>
      <c r="L7" s="200"/>
    </row>
    <row r="8" spans="2:69" ht="15" customHeight="1">
      <c r="G8" s="123"/>
      <c r="J8" s="200"/>
      <c r="K8" s="200"/>
      <c r="L8" s="200"/>
    </row>
    <row r="9" spans="2:69" ht="15" customHeight="1">
      <c r="G9" s="123"/>
    </row>
    <row r="10" spans="2:69" ht="15" customHeight="1">
      <c r="G10" s="123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2:69" ht="15" customHeight="1">
      <c r="C11" s="158" t="s">
        <v>190</v>
      </c>
      <c r="D11" s="165" t="s">
        <v>5</v>
      </c>
      <c r="E11" s="6"/>
      <c r="G11" s="123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2:69" ht="15" customHeight="1">
      <c r="C12" s="6"/>
      <c r="D12" s="6"/>
      <c r="E12" s="6"/>
      <c r="G12" s="123"/>
      <c r="I12" s="8"/>
      <c r="J12" s="6"/>
      <c r="K12" s="6"/>
      <c r="L12" s="5"/>
      <c r="M12" s="5"/>
      <c r="N12" s="5"/>
      <c r="O12" s="5"/>
      <c r="P12" s="5"/>
      <c r="Q12" s="5"/>
      <c r="R12" s="5"/>
      <c r="S12" s="5"/>
      <c r="T12" s="6"/>
      <c r="U12" s="6"/>
    </row>
    <row r="13" spans="2:69" ht="15" customHeight="1">
      <c r="B13" s="159"/>
      <c r="C13" s="113" t="s">
        <v>107</v>
      </c>
      <c r="D13" s="113" t="s">
        <v>108</v>
      </c>
      <c r="E13" s="113" t="s">
        <v>109</v>
      </c>
      <c r="G13" s="123"/>
      <c r="I13" s="160" t="s">
        <v>35</v>
      </c>
      <c r="J13" s="113" t="s">
        <v>0</v>
      </c>
      <c r="K13" s="113" t="s">
        <v>1</v>
      </c>
      <c r="L13" s="113" t="s">
        <v>2</v>
      </c>
      <c r="M13" s="113" t="s">
        <v>3</v>
      </c>
      <c r="N13" s="113" t="s">
        <v>4</v>
      </c>
      <c r="O13" s="113" t="s">
        <v>5</v>
      </c>
      <c r="P13" s="113" t="s">
        <v>6</v>
      </c>
      <c r="Q13" s="113" t="s">
        <v>7</v>
      </c>
      <c r="R13" s="113" t="s">
        <v>8</v>
      </c>
      <c r="S13" s="113" t="s">
        <v>9</v>
      </c>
      <c r="T13" s="113" t="s">
        <v>10</v>
      </c>
      <c r="U13" s="113" t="s">
        <v>11</v>
      </c>
      <c r="V13" s="113" t="s">
        <v>72</v>
      </c>
      <c r="AD13">
        <v>1</v>
      </c>
      <c r="BF13" s="35">
        <f>$J$8</f>
        <v>0</v>
      </c>
      <c r="BG13" s="35">
        <f t="shared" ref="BG13:BQ13" si="0">$J$8</f>
        <v>0</v>
      </c>
      <c r="BH13" s="35">
        <f t="shared" si="0"/>
        <v>0</v>
      </c>
      <c r="BI13" s="35">
        <f t="shared" si="0"/>
        <v>0</v>
      </c>
      <c r="BJ13" s="35">
        <f t="shared" si="0"/>
        <v>0</v>
      </c>
      <c r="BK13" s="35">
        <f t="shared" si="0"/>
        <v>0</v>
      </c>
      <c r="BL13" s="35">
        <f t="shared" si="0"/>
        <v>0</v>
      </c>
      <c r="BM13" s="35">
        <f t="shared" si="0"/>
        <v>0</v>
      </c>
      <c r="BN13" s="35">
        <f t="shared" si="0"/>
        <v>0</v>
      </c>
      <c r="BO13" s="35">
        <f t="shared" si="0"/>
        <v>0</v>
      </c>
      <c r="BP13" s="35">
        <f t="shared" si="0"/>
        <v>0</v>
      </c>
      <c r="BQ13" s="35">
        <f t="shared" si="0"/>
        <v>0</v>
      </c>
    </row>
    <row r="14" spans="2:69" ht="15" customHeight="1">
      <c r="B14" s="113" t="str">
        <f>Presupuesto!C13</f>
        <v>Entradas</v>
      </c>
      <c r="C14" s="161">
        <f>HLOOKUP($D$11,Presupuesto!$D$12:$P$100,AD14,0)</f>
        <v>0</v>
      </c>
      <c r="D14" s="161" t="str">
        <f>HLOOKUP($D$11,I$13:V$100,AD14,0)</f>
        <v/>
      </c>
      <c r="E14" s="161" t="str">
        <f>IFERROR(D14-C14,"-")</f>
        <v>-</v>
      </c>
      <c r="G14" s="123"/>
      <c r="I14" s="113" t="str">
        <f t="shared" ref="I14:I19" si="1">B14</f>
        <v>Entradas</v>
      </c>
      <c r="J14" s="161" t="str">
        <f t="shared" ref="J14:L14" si="2">IF(SUM(J24:J27)=0,"",SUM(J24:J27))</f>
        <v/>
      </c>
      <c r="K14" s="161" t="str">
        <f t="shared" si="2"/>
        <v/>
      </c>
      <c r="L14" s="161" t="str">
        <f t="shared" si="2"/>
        <v/>
      </c>
      <c r="M14" s="161" t="str">
        <f>IF(SUM(M24:M27)=0,"",SUM(M24:M27))</f>
        <v/>
      </c>
      <c r="N14" s="161" t="str">
        <f t="shared" ref="N14:U14" si="3">IF(SUM(N24:N27)=0,"",SUM(N24:N27))</f>
        <v/>
      </c>
      <c r="O14" s="161" t="str">
        <f t="shared" si="3"/>
        <v/>
      </c>
      <c r="P14" s="161" t="str">
        <f t="shared" si="3"/>
        <v/>
      </c>
      <c r="Q14" s="161" t="str">
        <f t="shared" si="3"/>
        <v/>
      </c>
      <c r="R14" s="161" t="str">
        <f t="shared" si="3"/>
        <v/>
      </c>
      <c r="S14" s="161" t="str">
        <f t="shared" si="3"/>
        <v/>
      </c>
      <c r="T14" s="161" t="str">
        <f t="shared" si="3"/>
        <v/>
      </c>
      <c r="U14" s="161" t="str">
        <f t="shared" si="3"/>
        <v/>
      </c>
      <c r="V14" s="109">
        <f>SUM(J14:U14)</f>
        <v>0</v>
      </c>
      <c r="AD14">
        <v>2</v>
      </c>
    </row>
    <row r="15" spans="2:69" ht="15" customHeight="1">
      <c r="B15" s="113" t="str">
        <f>Presupuesto!C14</f>
        <v>Salidas</v>
      </c>
      <c r="C15" s="161">
        <f>HLOOKUP($D$11,Presupuesto!$D$12:$P$100,AD15,0)</f>
        <v>0</v>
      </c>
      <c r="D15" s="161" t="str">
        <f t="shared" ref="D15:D19" si="4">HLOOKUP($D$11,I$13:V$100,AD15,0)</f>
        <v/>
      </c>
      <c r="E15" s="161" t="str">
        <f t="shared" ref="E15:E19" si="5">IFERROR(D15-C15,"-")</f>
        <v>-</v>
      </c>
      <c r="G15" s="123"/>
      <c r="I15" s="113" t="str">
        <f t="shared" si="1"/>
        <v>Salidas</v>
      </c>
      <c r="J15" s="161" t="str">
        <f>IF(SUM(J31:J50)=0,"",SUM(J31:J50))</f>
        <v/>
      </c>
      <c r="K15" s="161" t="str">
        <f t="shared" ref="K15:U15" si="6">IF(SUM(K31:K50)=0,"",SUM(K31:K50))</f>
        <v/>
      </c>
      <c r="L15" s="161" t="str">
        <f t="shared" si="6"/>
        <v/>
      </c>
      <c r="M15" s="161" t="str">
        <f t="shared" si="6"/>
        <v/>
      </c>
      <c r="N15" s="161" t="str">
        <f t="shared" si="6"/>
        <v/>
      </c>
      <c r="O15" s="161" t="str">
        <f t="shared" si="6"/>
        <v/>
      </c>
      <c r="P15" s="161" t="str">
        <f t="shared" si="6"/>
        <v/>
      </c>
      <c r="Q15" s="161" t="str">
        <f t="shared" si="6"/>
        <v/>
      </c>
      <c r="R15" s="161" t="str">
        <f t="shared" si="6"/>
        <v/>
      </c>
      <c r="S15" s="161" t="str">
        <f t="shared" si="6"/>
        <v/>
      </c>
      <c r="T15" s="161" t="str">
        <f t="shared" si="6"/>
        <v/>
      </c>
      <c r="U15" s="161" t="str">
        <f t="shared" si="6"/>
        <v/>
      </c>
      <c r="V15" s="109">
        <f>SUM(J15:U15)</f>
        <v>0</v>
      </c>
      <c r="AD15">
        <f>+AD14+1</f>
        <v>3</v>
      </c>
    </row>
    <row r="16" spans="2:69" ht="15" customHeight="1">
      <c r="B16" s="113" t="str">
        <f>Presupuesto!C15</f>
        <v>Saldo</v>
      </c>
      <c r="C16" s="161">
        <f>HLOOKUP($D$11,Presupuesto!$D$12:$P$100,AD16,0)</f>
        <v>0</v>
      </c>
      <c r="D16" s="161" t="str">
        <f t="shared" si="4"/>
        <v/>
      </c>
      <c r="E16" s="161" t="str">
        <f t="shared" si="5"/>
        <v>-</v>
      </c>
      <c r="G16" s="123"/>
      <c r="I16" s="113" t="str">
        <f t="shared" si="1"/>
        <v>Saldo</v>
      </c>
      <c r="J16" s="108" t="str">
        <f>IFERROR(J14-J15,"")</f>
        <v/>
      </c>
      <c r="K16" s="108" t="str">
        <f>IFERROR(K14-K15,"")</f>
        <v/>
      </c>
      <c r="L16" s="108" t="str">
        <f t="shared" ref="L16:U16" si="7">IFERROR(L14-L15,"")</f>
        <v/>
      </c>
      <c r="M16" s="108" t="str">
        <f t="shared" si="7"/>
        <v/>
      </c>
      <c r="N16" s="108" t="str">
        <f t="shared" si="7"/>
        <v/>
      </c>
      <c r="O16" s="108" t="str">
        <f t="shared" si="7"/>
        <v/>
      </c>
      <c r="P16" s="108" t="str">
        <f t="shared" si="7"/>
        <v/>
      </c>
      <c r="Q16" s="108" t="str">
        <f t="shared" si="7"/>
        <v/>
      </c>
      <c r="R16" s="108" t="str">
        <f t="shared" si="7"/>
        <v/>
      </c>
      <c r="S16" s="108" t="str">
        <f t="shared" si="7"/>
        <v/>
      </c>
      <c r="T16" s="108" t="str">
        <f t="shared" si="7"/>
        <v/>
      </c>
      <c r="U16" s="108" t="str">
        <f t="shared" si="7"/>
        <v/>
      </c>
      <c r="V16" s="109">
        <f>SUM(J16:U16)</f>
        <v>0</v>
      </c>
      <c r="AD16">
        <f t="shared" ref="AD16:AD72" si="8">+AD15+1</f>
        <v>4</v>
      </c>
    </row>
    <row r="17" spans="2:30" ht="15" customHeight="1">
      <c r="B17" s="113" t="str">
        <f>Presupuesto!C16</f>
        <v>Ahorro</v>
      </c>
      <c r="C17" s="161">
        <f>HLOOKUP($D$11,Presupuesto!$D$12:$P$100,AD17,0)</f>
        <v>0</v>
      </c>
      <c r="D17" s="161" t="str">
        <f>HLOOKUP($D$11,I$13:V$100,AD17,0)</f>
        <v/>
      </c>
      <c r="E17" s="161" t="str">
        <f t="shared" si="5"/>
        <v>-</v>
      </c>
      <c r="G17" s="123"/>
      <c r="I17" s="113" t="str">
        <f t="shared" si="1"/>
        <v>Ahorro</v>
      </c>
      <c r="J17" s="108" t="str">
        <f>IF(SUM(J54:J59)=0,"",SUM(J54:J59))</f>
        <v/>
      </c>
      <c r="K17" s="108" t="str">
        <f t="shared" ref="K17:U17" si="9">IF(SUM(K54:K59)=0,"",SUM(K54:K59))</f>
        <v/>
      </c>
      <c r="L17" s="108" t="str">
        <f t="shared" si="9"/>
        <v/>
      </c>
      <c r="M17" s="108" t="str">
        <f t="shared" si="9"/>
        <v/>
      </c>
      <c r="N17" s="108" t="str">
        <f t="shared" si="9"/>
        <v/>
      </c>
      <c r="O17" s="108" t="str">
        <f t="shared" si="9"/>
        <v/>
      </c>
      <c r="P17" s="108" t="str">
        <f t="shared" si="9"/>
        <v/>
      </c>
      <c r="Q17" s="108" t="str">
        <f t="shared" si="9"/>
        <v/>
      </c>
      <c r="R17" s="108" t="str">
        <f t="shared" si="9"/>
        <v/>
      </c>
      <c r="S17" s="108" t="str">
        <f t="shared" si="9"/>
        <v/>
      </c>
      <c r="T17" s="108" t="str">
        <f t="shared" si="9"/>
        <v/>
      </c>
      <c r="U17" s="108" t="str">
        <f t="shared" si="9"/>
        <v/>
      </c>
      <c r="V17" s="109">
        <f t="shared" ref="V17:V19" si="10">SUM(J17:U17)</f>
        <v>0</v>
      </c>
      <c r="AD17">
        <f t="shared" si="8"/>
        <v>5</v>
      </c>
    </row>
    <row r="18" spans="2:30" ht="15" customHeight="1">
      <c r="B18" s="113" t="str">
        <f>Presupuesto!C17</f>
        <v>Inversión</v>
      </c>
      <c r="C18" s="161">
        <f>HLOOKUP($D$11,Presupuesto!$D$12:$P$100,AD18,0)</f>
        <v>0</v>
      </c>
      <c r="D18" s="161" t="str">
        <f t="shared" si="4"/>
        <v/>
      </c>
      <c r="E18" s="161" t="str">
        <f t="shared" si="5"/>
        <v>-</v>
      </c>
      <c r="G18" s="123"/>
      <c r="I18" s="113" t="str">
        <f t="shared" si="1"/>
        <v>Inversión</v>
      </c>
      <c r="J18" s="108" t="str">
        <f>IF(SUM(J63:J72)=0,"",SUM(J63:J72))</f>
        <v/>
      </c>
      <c r="K18" s="108" t="str">
        <f t="shared" ref="K18:U18" si="11">IF(SUM(K63:K72)=0,"",SUM(K63:K72))</f>
        <v/>
      </c>
      <c r="L18" s="108" t="str">
        <f t="shared" si="11"/>
        <v/>
      </c>
      <c r="M18" s="108" t="str">
        <f t="shared" si="11"/>
        <v/>
      </c>
      <c r="N18" s="108" t="str">
        <f t="shared" si="11"/>
        <v/>
      </c>
      <c r="O18" s="108" t="str">
        <f t="shared" si="11"/>
        <v/>
      </c>
      <c r="P18" s="108" t="str">
        <f t="shared" si="11"/>
        <v/>
      </c>
      <c r="Q18" s="108" t="str">
        <f t="shared" si="11"/>
        <v/>
      </c>
      <c r="R18" s="108" t="str">
        <f t="shared" si="11"/>
        <v/>
      </c>
      <c r="S18" s="108" t="str">
        <f t="shared" si="11"/>
        <v/>
      </c>
      <c r="T18" s="108" t="str">
        <f t="shared" si="11"/>
        <v/>
      </c>
      <c r="U18" s="108" t="str">
        <f t="shared" si="11"/>
        <v/>
      </c>
      <c r="V18" s="109">
        <f t="shared" si="10"/>
        <v>0</v>
      </c>
      <c r="AD18">
        <f t="shared" si="8"/>
        <v>6</v>
      </c>
    </row>
    <row r="19" spans="2:30" ht="15" customHeight="1">
      <c r="B19" s="113" t="str">
        <f>Presupuesto!C18</f>
        <v>Disponible</v>
      </c>
      <c r="C19" s="161">
        <f>HLOOKUP($D$11,Presupuesto!$D$12:$P$100,AD19,0)</f>
        <v>0</v>
      </c>
      <c r="D19" s="161" t="str">
        <f t="shared" si="4"/>
        <v/>
      </c>
      <c r="E19" s="161" t="str">
        <f t="shared" si="5"/>
        <v>-</v>
      </c>
      <c r="G19" s="123"/>
      <c r="I19" s="113" t="str">
        <f t="shared" si="1"/>
        <v>Disponible</v>
      </c>
      <c r="J19" s="122" t="str">
        <f>IFERROR(J16-SUM(J17:J18),"")</f>
        <v/>
      </c>
      <c r="K19" s="122" t="str">
        <f t="shared" ref="K19:U19" si="12">IFERROR(K16-SUM(K17:K18),"")</f>
        <v/>
      </c>
      <c r="L19" s="122" t="str">
        <f t="shared" si="12"/>
        <v/>
      </c>
      <c r="M19" s="122" t="str">
        <f t="shared" si="12"/>
        <v/>
      </c>
      <c r="N19" s="122" t="str">
        <f t="shared" si="12"/>
        <v/>
      </c>
      <c r="O19" s="122" t="str">
        <f t="shared" si="12"/>
        <v/>
      </c>
      <c r="P19" s="122" t="str">
        <f t="shared" si="12"/>
        <v/>
      </c>
      <c r="Q19" s="122" t="str">
        <f t="shared" si="12"/>
        <v/>
      </c>
      <c r="R19" s="122" t="str">
        <f t="shared" si="12"/>
        <v/>
      </c>
      <c r="S19" s="122" t="str">
        <f t="shared" si="12"/>
        <v/>
      </c>
      <c r="T19" s="122" t="str">
        <f t="shared" si="12"/>
        <v/>
      </c>
      <c r="U19" s="122" t="str">
        <f t="shared" si="12"/>
        <v/>
      </c>
      <c r="V19" s="109">
        <f t="shared" si="10"/>
        <v>0</v>
      </c>
      <c r="AD19">
        <f t="shared" si="8"/>
        <v>7</v>
      </c>
    </row>
    <row r="20" spans="2:30" ht="15" customHeight="1">
      <c r="G20" s="123"/>
      <c r="AD20">
        <f t="shared" si="8"/>
        <v>8</v>
      </c>
    </row>
    <row r="21" spans="2:30" ht="15" customHeight="1">
      <c r="G21" s="123"/>
      <c r="AD21">
        <f t="shared" si="8"/>
        <v>9</v>
      </c>
    </row>
    <row r="22" spans="2:30" ht="15" customHeight="1">
      <c r="G22" s="123"/>
      <c r="AD22">
        <f t="shared" si="8"/>
        <v>10</v>
      </c>
    </row>
    <row r="23" spans="2:30">
      <c r="B23" s="162" t="s">
        <v>67</v>
      </c>
      <c r="C23" s="113" t="s">
        <v>107</v>
      </c>
      <c r="D23" s="113" t="s">
        <v>108</v>
      </c>
      <c r="E23" s="113" t="s">
        <v>109</v>
      </c>
      <c r="G23" s="123"/>
      <c r="I23" s="31" t="s">
        <v>67</v>
      </c>
      <c r="J23" s="7" t="s">
        <v>0</v>
      </c>
      <c r="K23" s="7" t="s">
        <v>1</v>
      </c>
      <c r="L23" s="7" t="s">
        <v>2</v>
      </c>
      <c r="M23" s="7" t="s">
        <v>3</v>
      </c>
      <c r="N23" s="7" t="s">
        <v>4</v>
      </c>
      <c r="O23" s="7" t="s">
        <v>5</v>
      </c>
      <c r="P23" s="7" t="s">
        <v>6</v>
      </c>
      <c r="Q23" s="7" t="s">
        <v>7</v>
      </c>
      <c r="R23" s="7" t="s">
        <v>8</v>
      </c>
      <c r="S23" s="7" t="s">
        <v>9</v>
      </c>
      <c r="T23" s="7" t="s">
        <v>10</v>
      </c>
      <c r="U23" s="7" t="s">
        <v>11</v>
      </c>
      <c r="V23" s="9" t="s">
        <v>72</v>
      </c>
      <c r="AD23">
        <f t="shared" si="8"/>
        <v>11</v>
      </c>
    </row>
    <row r="24" spans="2:30">
      <c r="B24" s="113" t="str">
        <f>Presupuesto!C23</f>
        <v>Salario Empleo</v>
      </c>
      <c r="C24" s="163">
        <f>HLOOKUP($D$11,Presupuesto!$D$12:$P$100,AD24,0)</f>
        <v>0</v>
      </c>
      <c r="D24" s="163">
        <f t="shared" ref="D24:D27" si="13">HLOOKUP($D$11,I$13:V$100,AD24,0)</f>
        <v>0</v>
      </c>
      <c r="E24" s="161">
        <f t="shared" ref="E24:E26" si="14">IFERROR(D24-C24,"-")</f>
        <v>0</v>
      </c>
      <c r="G24" s="123"/>
      <c r="I24" s="9" t="str">
        <f t="shared" ref="I24:I27" si="15">B24</f>
        <v>Salario Empleo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09">
        <f>SUM(J24:U24)</f>
        <v>0</v>
      </c>
      <c r="AD24">
        <f t="shared" si="8"/>
        <v>12</v>
      </c>
    </row>
    <row r="25" spans="2:30">
      <c r="B25" s="113" t="str">
        <f>Presupuesto!C24</f>
        <v xml:space="preserve">Inversiones </v>
      </c>
      <c r="C25" s="163">
        <f>HLOOKUP($D$11,Presupuesto!$D$12:$P$100,AD25,0)</f>
        <v>0</v>
      </c>
      <c r="D25" s="163">
        <f t="shared" si="13"/>
        <v>0</v>
      </c>
      <c r="E25" s="161">
        <f t="shared" si="14"/>
        <v>0</v>
      </c>
      <c r="G25" s="123"/>
      <c r="I25" s="9" t="str">
        <f t="shared" si="15"/>
        <v xml:space="preserve">Inversiones 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09">
        <f t="shared" ref="V25:V27" si="16">SUM(J25:U25)</f>
        <v>0</v>
      </c>
      <c r="AD25">
        <f t="shared" si="8"/>
        <v>13</v>
      </c>
    </row>
    <row r="26" spans="2:30">
      <c r="B26" s="113" t="str">
        <f>Presupuesto!C25</f>
        <v>Otro Ingresos</v>
      </c>
      <c r="C26" s="163">
        <f>HLOOKUP($D$11,Presupuesto!$D$12:$P$100,AD26,0)</f>
        <v>0</v>
      </c>
      <c r="D26" s="163">
        <f t="shared" si="13"/>
        <v>0</v>
      </c>
      <c r="E26" s="161">
        <f t="shared" si="14"/>
        <v>0</v>
      </c>
      <c r="G26" s="123"/>
      <c r="I26" s="9" t="str">
        <f t="shared" si="15"/>
        <v>Otro Ingresos</v>
      </c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09">
        <f t="shared" si="16"/>
        <v>0</v>
      </c>
      <c r="AD26">
        <f t="shared" si="8"/>
        <v>14</v>
      </c>
    </row>
    <row r="27" spans="2:30">
      <c r="B27" s="113" t="str">
        <f>Presupuesto!C26</f>
        <v>Otro Ingresos 2</v>
      </c>
      <c r="C27" s="163">
        <f>HLOOKUP($D$11,Presupuesto!$D$12:$P$100,AD27,0)</f>
        <v>0</v>
      </c>
      <c r="D27" s="163">
        <f t="shared" si="13"/>
        <v>0</v>
      </c>
      <c r="E27" s="161">
        <f>IFERROR(D27-C27,"-")</f>
        <v>0</v>
      </c>
      <c r="G27" s="123"/>
      <c r="I27" s="9" t="str">
        <f t="shared" si="15"/>
        <v>Otro Ingresos 2</v>
      </c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09">
        <f t="shared" si="16"/>
        <v>0</v>
      </c>
      <c r="AD27">
        <f t="shared" si="8"/>
        <v>15</v>
      </c>
    </row>
    <row r="28" spans="2:30">
      <c r="C28" s="33"/>
      <c r="D28" s="33"/>
      <c r="E28" s="33"/>
      <c r="G28" s="12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AD28">
        <f t="shared" si="8"/>
        <v>16</v>
      </c>
    </row>
    <row r="29" spans="2:30" ht="14.25" customHeight="1">
      <c r="C29" s="34"/>
      <c r="D29" s="34"/>
      <c r="E29" s="34"/>
      <c r="G29" s="123"/>
      <c r="J29" s="34" t="s">
        <v>76</v>
      </c>
      <c r="AD29">
        <f t="shared" si="8"/>
        <v>17</v>
      </c>
    </row>
    <row r="30" spans="2:30">
      <c r="B30" s="111" t="s">
        <v>68</v>
      </c>
      <c r="C30" s="113" t="s">
        <v>107</v>
      </c>
      <c r="D30" s="113" t="s">
        <v>108</v>
      </c>
      <c r="E30" s="113" t="s">
        <v>109</v>
      </c>
      <c r="G30" s="123"/>
      <c r="I30" s="111" t="s">
        <v>68</v>
      </c>
      <c r="J30" s="112" t="s">
        <v>0</v>
      </c>
      <c r="K30" s="112" t="s">
        <v>1</v>
      </c>
      <c r="L30" s="112" t="s">
        <v>2</v>
      </c>
      <c r="M30" s="112" t="s">
        <v>3</v>
      </c>
      <c r="N30" s="112" t="s">
        <v>4</v>
      </c>
      <c r="O30" s="112" t="s">
        <v>5</v>
      </c>
      <c r="P30" s="112" t="s">
        <v>6</v>
      </c>
      <c r="Q30" s="112" t="s">
        <v>7</v>
      </c>
      <c r="R30" s="112" t="s">
        <v>8</v>
      </c>
      <c r="S30" s="112" t="s">
        <v>9</v>
      </c>
      <c r="T30" s="112" t="s">
        <v>10</v>
      </c>
      <c r="U30" s="112" t="s">
        <v>11</v>
      </c>
      <c r="V30" s="113" t="s">
        <v>72</v>
      </c>
      <c r="AD30">
        <f t="shared" si="8"/>
        <v>18</v>
      </c>
    </row>
    <row r="31" spans="2:30">
      <c r="B31" s="164" t="str">
        <f>Presupuesto!C30</f>
        <v>Arriendo o Hipoteca</v>
      </c>
      <c r="C31" s="110">
        <f>HLOOKUP($D$11,Presupuesto!$D$12:$P$100,AD31,0)</f>
        <v>0</v>
      </c>
      <c r="D31" s="110">
        <f t="shared" ref="D31:D50" si="17">HLOOKUP($D$11,I$13:V$100,AD31,0)</f>
        <v>0</v>
      </c>
      <c r="E31" s="161">
        <f t="shared" ref="E31:E50" si="18">IFERROR(D31-C31,"-")</f>
        <v>0</v>
      </c>
      <c r="G31" s="123"/>
      <c r="I31" s="164" t="str">
        <f>B31</f>
        <v>Arriendo o Hipoteca</v>
      </c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09">
        <f>SUM(J31:U31)</f>
        <v>0</v>
      </c>
      <c r="AD31">
        <f t="shared" si="8"/>
        <v>19</v>
      </c>
    </row>
    <row r="32" spans="2:30">
      <c r="B32" s="164" t="str">
        <f>Presupuesto!C31</f>
        <v>Servicios Publicos</v>
      </c>
      <c r="C32" s="110">
        <f>HLOOKUP($D$11,Presupuesto!$D$12:$P$100,AD32,0)</f>
        <v>0</v>
      </c>
      <c r="D32" s="110">
        <f t="shared" si="17"/>
        <v>0</v>
      </c>
      <c r="E32" s="161">
        <f t="shared" si="18"/>
        <v>0</v>
      </c>
      <c r="G32" s="123"/>
      <c r="I32" s="164" t="str">
        <f t="shared" ref="I32:I50" si="19">B32</f>
        <v>Servicios Publicos</v>
      </c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09">
        <f t="shared" ref="V32:V50" si="20">SUM(J32:U32)</f>
        <v>0</v>
      </c>
      <c r="AD32">
        <f t="shared" si="8"/>
        <v>20</v>
      </c>
    </row>
    <row r="33" spans="2:30">
      <c r="B33" s="164" t="str">
        <f>Presupuesto!C32</f>
        <v xml:space="preserve">Alimentacion </v>
      </c>
      <c r="C33" s="110">
        <f>HLOOKUP($D$11,Presupuesto!$D$12:$P$100,AD33,0)</f>
        <v>0</v>
      </c>
      <c r="D33" s="110">
        <f t="shared" si="17"/>
        <v>0</v>
      </c>
      <c r="E33" s="161">
        <f t="shared" si="18"/>
        <v>0</v>
      </c>
      <c r="G33" s="123"/>
      <c r="I33" s="164" t="str">
        <f t="shared" si="19"/>
        <v xml:space="preserve">Alimentacion </v>
      </c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09">
        <f t="shared" si="20"/>
        <v>0</v>
      </c>
      <c r="AD33">
        <f t="shared" si="8"/>
        <v>21</v>
      </c>
    </row>
    <row r="34" spans="2:30">
      <c r="B34" s="164" t="str">
        <f>Presupuesto!C33</f>
        <v>Celular</v>
      </c>
      <c r="C34" s="110">
        <f>HLOOKUP($D$11,Presupuesto!$D$12:$P$100,AD34,0)</f>
        <v>0</v>
      </c>
      <c r="D34" s="110">
        <f t="shared" si="17"/>
        <v>0</v>
      </c>
      <c r="E34" s="161">
        <f t="shared" si="18"/>
        <v>0</v>
      </c>
      <c r="G34" s="123"/>
      <c r="I34" s="164" t="str">
        <f t="shared" si="19"/>
        <v>Celular</v>
      </c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09">
        <f t="shared" si="20"/>
        <v>0</v>
      </c>
      <c r="AD34">
        <f t="shared" si="8"/>
        <v>22</v>
      </c>
    </row>
    <row r="35" spans="2:30">
      <c r="B35" s="164" t="str">
        <f>Presupuesto!C34</f>
        <v>Gastos Carro</v>
      </c>
      <c r="C35" s="110">
        <f>HLOOKUP($D$11,Presupuesto!$D$12:$P$100,AD35,0)</f>
        <v>0</v>
      </c>
      <c r="D35" s="110">
        <f t="shared" si="17"/>
        <v>0</v>
      </c>
      <c r="E35" s="161">
        <f t="shared" si="18"/>
        <v>0</v>
      </c>
      <c r="G35" s="123"/>
      <c r="I35" s="164" t="str">
        <f t="shared" si="19"/>
        <v>Gastos Carro</v>
      </c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09">
        <f t="shared" si="20"/>
        <v>0</v>
      </c>
      <c r="AD35">
        <f t="shared" si="8"/>
        <v>23</v>
      </c>
    </row>
    <row r="36" spans="2:30">
      <c r="B36" s="164" t="str">
        <f>Presupuesto!C35</f>
        <v>Seguridad Social</v>
      </c>
      <c r="C36" s="110">
        <f>HLOOKUP($D$11,Presupuesto!$D$12:$P$100,AD36,0)</f>
        <v>0</v>
      </c>
      <c r="D36" s="110">
        <f t="shared" si="17"/>
        <v>0</v>
      </c>
      <c r="E36" s="161">
        <f t="shared" si="18"/>
        <v>0</v>
      </c>
      <c r="G36" s="123"/>
      <c r="I36" s="164" t="str">
        <f t="shared" si="19"/>
        <v>Seguridad Social</v>
      </c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09">
        <f t="shared" si="20"/>
        <v>0</v>
      </c>
      <c r="AD36">
        <f t="shared" si="8"/>
        <v>24</v>
      </c>
    </row>
    <row r="37" spans="2:30">
      <c r="B37" s="164" t="str">
        <f>Presupuesto!C36</f>
        <v>Seguro De Vida</v>
      </c>
      <c r="C37" s="110">
        <f>HLOOKUP($D$11,Presupuesto!$D$12:$P$100,AD37,0)</f>
        <v>0</v>
      </c>
      <c r="D37" s="110">
        <f t="shared" si="17"/>
        <v>0</v>
      </c>
      <c r="E37" s="161">
        <f t="shared" si="18"/>
        <v>0</v>
      </c>
      <c r="G37" s="123"/>
      <c r="I37" s="164" t="str">
        <f t="shared" si="19"/>
        <v>Seguro De Vida</v>
      </c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09">
        <f t="shared" si="20"/>
        <v>0</v>
      </c>
      <c r="AD37">
        <f t="shared" si="8"/>
        <v>25</v>
      </c>
    </row>
    <row r="38" spans="2:30">
      <c r="B38" s="164" t="str">
        <f>Presupuesto!C37</f>
        <v>Gastos Variables</v>
      </c>
      <c r="C38" s="110">
        <f>HLOOKUP($D$11,Presupuesto!$D$12:$P$100,AD38,0)</f>
        <v>0</v>
      </c>
      <c r="D38" s="110">
        <f t="shared" si="17"/>
        <v>0</v>
      </c>
      <c r="E38" s="161">
        <f t="shared" si="18"/>
        <v>0</v>
      </c>
      <c r="G38" s="123"/>
      <c r="I38" s="164" t="str">
        <f t="shared" si="19"/>
        <v>Gastos Variables</v>
      </c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09">
        <f t="shared" si="20"/>
        <v>0</v>
      </c>
      <c r="AD38">
        <f t="shared" si="8"/>
        <v>26</v>
      </c>
    </row>
    <row r="39" spans="2:30">
      <c r="B39" s="164" t="str">
        <f>Presupuesto!C38</f>
        <v>Gastos Hormiga</v>
      </c>
      <c r="C39" s="110">
        <f>HLOOKUP($D$11,Presupuesto!$D$12:$P$100,AD39,0)</f>
        <v>0</v>
      </c>
      <c r="D39" s="110">
        <f t="shared" si="17"/>
        <v>0</v>
      </c>
      <c r="E39" s="161">
        <f t="shared" si="18"/>
        <v>0</v>
      </c>
      <c r="G39" s="123"/>
      <c r="I39" s="164" t="str">
        <f t="shared" si="19"/>
        <v>Gastos Hormiga</v>
      </c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09">
        <f t="shared" si="20"/>
        <v>0</v>
      </c>
      <c r="AD39">
        <f t="shared" si="8"/>
        <v>27</v>
      </c>
    </row>
    <row r="40" spans="2:30">
      <c r="B40" s="164" t="str">
        <f>Presupuesto!C39</f>
        <v>gato</v>
      </c>
      <c r="C40" s="110">
        <f>HLOOKUP($D$11,Presupuesto!$D$12:$P$100,AD40,0)</f>
        <v>0</v>
      </c>
      <c r="D40" s="110">
        <f t="shared" si="17"/>
        <v>0</v>
      </c>
      <c r="E40" s="161">
        <f t="shared" si="18"/>
        <v>0</v>
      </c>
      <c r="G40" s="123"/>
      <c r="I40" s="164" t="str">
        <f t="shared" si="19"/>
        <v>gato</v>
      </c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09">
        <f t="shared" si="20"/>
        <v>0</v>
      </c>
      <c r="AD40">
        <f t="shared" si="8"/>
        <v>28</v>
      </c>
    </row>
    <row r="41" spans="2:30">
      <c r="B41" s="164" t="str">
        <f>Presupuesto!C40</f>
        <v>Gasto x</v>
      </c>
      <c r="C41" s="110">
        <f>HLOOKUP($D$11,Presupuesto!$D$12:$P$100,AD41,0)</f>
        <v>0</v>
      </c>
      <c r="D41" s="110">
        <f t="shared" si="17"/>
        <v>0</v>
      </c>
      <c r="E41" s="161">
        <f t="shared" si="18"/>
        <v>0</v>
      </c>
      <c r="G41" s="123"/>
      <c r="I41" s="164" t="str">
        <f t="shared" si="19"/>
        <v>Gasto x</v>
      </c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09">
        <f t="shared" si="20"/>
        <v>0</v>
      </c>
      <c r="AD41">
        <f t="shared" si="8"/>
        <v>29</v>
      </c>
    </row>
    <row r="42" spans="2:30">
      <c r="B42" s="164" t="str">
        <f>Presupuesto!C41</f>
        <v>Gasto x</v>
      </c>
      <c r="C42" s="110">
        <f>HLOOKUP($D$11,Presupuesto!$D$12:$P$100,AD42,0)</f>
        <v>0</v>
      </c>
      <c r="D42" s="110">
        <f t="shared" si="17"/>
        <v>0</v>
      </c>
      <c r="E42" s="161">
        <f t="shared" si="18"/>
        <v>0</v>
      </c>
      <c r="G42" s="123"/>
      <c r="I42" s="164" t="str">
        <f t="shared" si="19"/>
        <v>Gasto x</v>
      </c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09">
        <f t="shared" si="20"/>
        <v>0</v>
      </c>
      <c r="AD42">
        <f t="shared" si="8"/>
        <v>30</v>
      </c>
    </row>
    <row r="43" spans="2:30">
      <c r="B43" s="164" t="str">
        <f>Presupuesto!C42</f>
        <v>Gasto x</v>
      </c>
      <c r="C43" s="110">
        <f>HLOOKUP($D$11,Presupuesto!$D$12:$P$100,AD43,0)</f>
        <v>0</v>
      </c>
      <c r="D43" s="110">
        <f t="shared" si="17"/>
        <v>0</v>
      </c>
      <c r="E43" s="161">
        <f t="shared" si="18"/>
        <v>0</v>
      </c>
      <c r="G43" s="123"/>
      <c r="I43" s="164" t="str">
        <f t="shared" si="19"/>
        <v>Gasto x</v>
      </c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09">
        <f t="shared" si="20"/>
        <v>0</v>
      </c>
      <c r="AD43">
        <f t="shared" si="8"/>
        <v>31</v>
      </c>
    </row>
    <row r="44" spans="2:30">
      <c r="B44" s="164" t="str">
        <f>Presupuesto!C43</f>
        <v>Gasto x</v>
      </c>
      <c r="C44" s="110">
        <f>HLOOKUP($D$11,Presupuesto!$D$12:$P$100,AD44,0)</f>
        <v>0</v>
      </c>
      <c r="D44" s="110">
        <f t="shared" si="17"/>
        <v>0</v>
      </c>
      <c r="E44" s="161">
        <f t="shared" si="18"/>
        <v>0</v>
      </c>
      <c r="G44" s="123"/>
      <c r="I44" s="164" t="str">
        <f t="shared" si="19"/>
        <v>Gasto x</v>
      </c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09">
        <f t="shared" si="20"/>
        <v>0</v>
      </c>
      <c r="AD44">
        <f t="shared" si="8"/>
        <v>32</v>
      </c>
    </row>
    <row r="45" spans="2:30">
      <c r="B45" s="164" t="str">
        <f>Presupuesto!C44</f>
        <v>Gasto x</v>
      </c>
      <c r="C45" s="110">
        <f>HLOOKUP($D$11,Presupuesto!$D$12:$P$100,AD45,0)</f>
        <v>0</v>
      </c>
      <c r="D45" s="110">
        <f t="shared" si="17"/>
        <v>0</v>
      </c>
      <c r="E45" s="161">
        <f t="shared" si="18"/>
        <v>0</v>
      </c>
      <c r="G45" s="123"/>
      <c r="I45" s="164" t="str">
        <f t="shared" si="19"/>
        <v>Gasto x</v>
      </c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09">
        <f t="shared" si="20"/>
        <v>0</v>
      </c>
      <c r="AD45">
        <f t="shared" si="8"/>
        <v>33</v>
      </c>
    </row>
    <row r="46" spans="2:30">
      <c r="B46" s="164" t="str">
        <f>Presupuesto!C45</f>
        <v>Gasto x</v>
      </c>
      <c r="C46" s="110">
        <f>HLOOKUP($D$11,Presupuesto!$D$12:$P$100,AD46,0)</f>
        <v>0</v>
      </c>
      <c r="D46" s="110">
        <f t="shared" si="17"/>
        <v>0</v>
      </c>
      <c r="E46" s="161">
        <f t="shared" si="18"/>
        <v>0</v>
      </c>
      <c r="G46" s="123"/>
      <c r="I46" s="164" t="str">
        <f t="shared" si="19"/>
        <v>Gasto x</v>
      </c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09">
        <f t="shared" si="20"/>
        <v>0</v>
      </c>
      <c r="AD46">
        <f t="shared" si="8"/>
        <v>34</v>
      </c>
    </row>
    <row r="47" spans="2:30">
      <c r="B47" s="164" t="str">
        <f>Presupuesto!C46</f>
        <v>Gasto x</v>
      </c>
      <c r="C47" s="110">
        <f>HLOOKUP($D$11,Presupuesto!$D$12:$P$100,AD47,0)</f>
        <v>0</v>
      </c>
      <c r="D47" s="110">
        <f t="shared" si="17"/>
        <v>0</v>
      </c>
      <c r="E47" s="161">
        <f t="shared" si="18"/>
        <v>0</v>
      </c>
      <c r="G47" s="123"/>
      <c r="I47" s="164" t="str">
        <f t="shared" si="19"/>
        <v>Gasto x</v>
      </c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09">
        <f t="shared" si="20"/>
        <v>0</v>
      </c>
      <c r="AD47">
        <f t="shared" si="8"/>
        <v>35</v>
      </c>
    </row>
    <row r="48" spans="2:30">
      <c r="B48" s="164" t="str">
        <f>Presupuesto!C47</f>
        <v>Gasto x</v>
      </c>
      <c r="C48" s="110">
        <f>HLOOKUP($D$11,Presupuesto!$D$12:$P$100,AD48,0)</f>
        <v>0</v>
      </c>
      <c r="D48" s="110">
        <f t="shared" si="17"/>
        <v>0</v>
      </c>
      <c r="E48" s="161">
        <f t="shared" si="18"/>
        <v>0</v>
      </c>
      <c r="G48" s="123"/>
      <c r="I48" s="164" t="str">
        <f t="shared" si="19"/>
        <v>Gasto x</v>
      </c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09">
        <f t="shared" si="20"/>
        <v>0</v>
      </c>
      <c r="AD48">
        <f t="shared" si="8"/>
        <v>36</v>
      </c>
    </row>
    <row r="49" spans="2:30">
      <c r="B49" s="164" t="str">
        <f>Presupuesto!C48</f>
        <v>Gasto x</v>
      </c>
      <c r="C49" s="110">
        <f>HLOOKUP($D$11,Presupuesto!$D$12:$P$100,AD49,0)</f>
        <v>0</v>
      </c>
      <c r="D49" s="110">
        <f t="shared" si="17"/>
        <v>0</v>
      </c>
      <c r="E49" s="161">
        <f t="shared" si="18"/>
        <v>0</v>
      </c>
      <c r="G49" s="123"/>
      <c r="I49" s="164" t="str">
        <f t="shared" si="19"/>
        <v>Gasto x</v>
      </c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09">
        <f t="shared" si="20"/>
        <v>0</v>
      </c>
      <c r="AD49">
        <f t="shared" si="8"/>
        <v>37</v>
      </c>
    </row>
    <row r="50" spans="2:30">
      <c r="B50" s="164" t="str">
        <f>Presupuesto!C49</f>
        <v>Gasto x</v>
      </c>
      <c r="C50" s="110">
        <f>HLOOKUP($D$11,Presupuesto!$D$12:$P$100,AD50,0)</f>
        <v>0</v>
      </c>
      <c r="D50" s="110">
        <f t="shared" si="17"/>
        <v>0</v>
      </c>
      <c r="E50" s="161">
        <f t="shared" si="18"/>
        <v>0</v>
      </c>
      <c r="G50" s="123"/>
      <c r="I50" s="164" t="str">
        <f t="shared" si="19"/>
        <v>Gasto x</v>
      </c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09">
        <f t="shared" si="20"/>
        <v>0</v>
      </c>
      <c r="AD50">
        <f t="shared" si="8"/>
        <v>38</v>
      </c>
    </row>
    <row r="51" spans="2:30" ht="15.75" customHeight="1">
      <c r="C51" s="2"/>
      <c r="D51" s="2"/>
      <c r="E51" s="2"/>
      <c r="G51" s="12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D51">
        <f t="shared" si="8"/>
        <v>39</v>
      </c>
    </row>
    <row r="52" spans="2:30" ht="15.75" customHeight="1">
      <c r="C52" s="2"/>
      <c r="D52" s="2"/>
      <c r="E52" s="2"/>
      <c r="G52" s="12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D52">
        <f t="shared" si="8"/>
        <v>40</v>
      </c>
    </row>
    <row r="53" spans="2:30" ht="15.75" customHeight="1">
      <c r="B53" s="56" t="s">
        <v>99</v>
      </c>
      <c r="C53" s="113" t="s">
        <v>107</v>
      </c>
      <c r="D53" s="113" t="s">
        <v>108</v>
      </c>
      <c r="E53" s="113" t="s">
        <v>109</v>
      </c>
      <c r="G53" s="123"/>
      <c r="H53" s="2"/>
      <c r="I53" s="56" t="s">
        <v>99</v>
      </c>
      <c r="J53" s="7" t="s">
        <v>0</v>
      </c>
      <c r="K53" s="7" t="s">
        <v>1</v>
      </c>
      <c r="L53" s="7" t="s">
        <v>2</v>
      </c>
      <c r="M53" s="7" t="s">
        <v>3</v>
      </c>
      <c r="N53" s="7" t="s">
        <v>4</v>
      </c>
      <c r="O53" s="7" t="s">
        <v>5</v>
      </c>
      <c r="P53" s="7" t="s">
        <v>6</v>
      </c>
      <c r="Q53" s="7" t="s">
        <v>7</v>
      </c>
      <c r="R53" s="7" t="s">
        <v>8</v>
      </c>
      <c r="S53" s="7" t="s">
        <v>9</v>
      </c>
      <c r="T53" s="7" t="s">
        <v>10</v>
      </c>
      <c r="U53" s="7" t="s">
        <v>11</v>
      </c>
      <c r="V53" s="10" t="s">
        <v>72</v>
      </c>
      <c r="AD53">
        <f t="shared" si="8"/>
        <v>41</v>
      </c>
    </row>
    <row r="54" spans="2:30" ht="15.75" customHeight="1">
      <c r="B54" s="164" t="str">
        <f>Presupuesto!C53</f>
        <v>Vacaciones</v>
      </c>
      <c r="C54" s="12">
        <f>HLOOKUP($D$11,Presupuesto!$D$12:$P$100,AD54,0)</f>
        <v>0</v>
      </c>
      <c r="D54" s="12">
        <f t="shared" ref="D54:D59" si="21">HLOOKUP($D$11,I$13:V$100,AD54,0)</f>
        <v>0</v>
      </c>
      <c r="E54" s="161">
        <f t="shared" ref="E54:E59" si="22">IFERROR(D54-C54,"-")</f>
        <v>0</v>
      </c>
      <c r="G54" s="123"/>
      <c r="H54" s="2"/>
      <c r="I54" s="164" t="str">
        <f t="shared" ref="I54:I59" si="23">B54</f>
        <v>Vacaciones</v>
      </c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09">
        <f>SUM(J54:U54)</f>
        <v>0</v>
      </c>
      <c r="AD54">
        <f t="shared" si="8"/>
        <v>42</v>
      </c>
    </row>
    <row r="55" spans="2:30" ht="15.75" customHeight="1">
      <c r="B55" s="164" t="str">
        <f>Presupuesto!C54</f>
        <v>Regalos</v>
      </c>
      <c r="C55" s="12">
        <f>HLOOKUP($D$11,Presupuesto!$D$12:$P$100,AD55,0)</f>
        <v>0</v>
      </c>
      <c r="D55" s="12">
        <f t="shared" si="21"/>
        <v>0</v>
      </c>
      <c r="E55" s="161">
        <f t="shared" si="22"/>
        <v>0</v>
      </c>
      <c r="G55" s="123"/>
      <c r="H55" s="2"/>
      <c r="I55" s="164" t="str">
        <f t="shared" si="23"/>
        <v>Regalos</v>
      </c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09">
        <f t="shared" ref="V55:V59" si="24">SUM(J55:U55)</f>
        <v>0</v>
      </c>
      <c r="AD55">
        <f t="shared" si="8"/>
        <v>43</v>
      </c>
    </row>
    <row r="56" spans="2:30" ht="15.75" customHeight="1">
      <c r="B56" s="164" t="str">
        <f>Presupuesto!C55</f>
        <v>Impuesto carro</v>
      </c>
      <c r="C56" s="12">
        <f>HLOOKUP($D$11,Presupuesto!$D$12:$P$100,AD56,0)</f>
        <v>0</v>
      </c>
      <c r="D56" s="12">
        <f t="shared" si="21"/>
        <v>0</v>
      </c>
      <c r="E56" s="161">
        <f t="shared" si="22"/>
        <v>0</v>
      </c>
      <c r="G56" s="123"/>
      <c r="H56" s="2"/>
      <c r="I56" s="164" t="str">
        <f t="shared" si="23"/>
        <v>Impuesto carro</v>
      </c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09">
        <f t="shared" si="24"/>
        <v>0</v>
      </c>
      <c r="AD56">
        <f t="shared" si="8"/>
        <v>44</v>
      </c>
    </row>
    <row r="57" spans="2:30" ht="15.75" customHeight="1">
      <c r="B57" s="164" t="str">
        <f>Presupuesto!C56</f>
        <v>Impuesto Casa</v>
      </c>
      <c r="C57" s="12">
        <f>HLOOKUP($D$11,Presupuesto!$D$12:$P$100,AD57,0)</f>
        <v>0</v>
      </c>
      <c r="D57" s="12">
        <f t="shared" si="21"/>
        <v>0</v>
      </c>
      <c r="E57" s="161">
        <f t="shared" si="22"/>
        <v>0</v>
      </c>
      <c r="G57" s="123"/>
      <c r="H57" s="2"/>
      <c r="I57" s="164" t="str">
        <f t="shared" si="23"/>
        <v>Impuesto Casa</v>
      </c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09">
        <f t="shared" si="24"/>
        <v>0</v>
      </c>
      <c r="AD57">
        <f t="shared" si="8"/>
        <v>45</v>
      </c>
    </row>
    <row r="58" spans="2:30" ht="15.75" customHeight="1">
      <c r="B58" s="164" t="str">
        <f>Presupuesto!C57</f>
        <v>Ahorro 5</v>
      </c>
      <c r="C58" s="12">
        <f>HLOOKUP($D$11,Presupuesto!$D$12:$P$100,AD58,0)</f>
        <v>0</v>
      </c>
      <c r="D58" s="12">
        <f t="shared" si="21"/>
        <v>0</v>
      </c>
      <c r="E58" s="161">
        <f t="shared" si="22"/>
        <v>0</v>
      </c>
      <c r="G58" s="123"/>
      <c r="H58" s="2"/>
      <c r="I58" s="164" t="str">
        <f t="shared" si="23"/>
        <v>Ahorro 5</v>
      </c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09">
        <f t="shared" si="24"/>
        <v>0</v>
      </c>
      <c r="AD58">
        <f t="shared" si="8"/>
        <v>46</v>
      </c>
    </row>
    <row r="59" spans="2:30" ht="15.75" customHeight="1">
      <c r="B59" s="164" t="str">
        <f>Presupuesto!C58</f>
        <v>Ahorro 6</v>
      </c>
      <c r="C59" s="12">
        <f>HLOOKUP($D$11,Presupuesto!$D$12:$P$100,AD59,0)</f>
        <v>0</v>
      </c>
      <c r="D59" s="12">
        <f t="shared" si="21"/>
        <v>0</v>
      </c>
      <c r="E59" s="161">
        <f t="shared" si="22"/>
        <v>0</v>
      </c>
      <c r="G59" s="123"/>
      <c r="H59" s="2"/>
      <c r="I59" s="164" t="str">
        <f t="shared" si="23"/>
        <v>Ahorro 6</v>
      </c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09">
        <f t="shared" si="24"/>
        <v>0</v>
      </c>
      <c r="AD59">
        <f t="shared" si="8"/>
        <v>47</v>
      </c>
    </row>
    <row r="60" spans="2:30" ht="15.75" customHeight="1">
      <c r="B60" s="2"/>
      <c r="C60" s="2"/>
      <c r="D60" s="2"/>
      <c r="E60" s="2"/>
      <c r="G60" s="12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D60">
        <f t="shared" si="8"/>
        <v>48</v>
      </c>
    </row>
    <row r="61" spans="2:30" ht="15.75" customHeight="1">
      <c r="B61" s="2"/>
      <c r="C61" s="2"/>
      <c r="D61" s="2"/>
      <c r="E61" s="2"/>
      <c r="G61" s="12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D61">
        <f t="shared" si="8"/>
        <v>49</v>
      </c>
    </row>
    <row r="62" spans="2:30" ht="15.75" customHeight="1">
      <c r="B62" s="56" t="s">
        <v>63</v>
      </c>
      <c r="C62" s="113" t="s">
        <v>107</v>
      </c>
      <c r="D62" s="113" t="s">
        <v>108</v>
      </c>
      <c r="E62" s="113" t="s">
        <v>109</v>
      </c>
      <c r="G62" s="123"/>
      <c r="H62" s="2"/>
      <c r="I62" s="56" t="s">
        <v>63</v>
      </c>
      <c r="J62" s="7" t="s">
        <v>0</v>
      </c>
      <c r="K62" s="7" t="s">
        <v>1</v>
      </c>
      <c r="L62" s="7" t="s">
        <v>2</v>
      </c>
      <c r="M62" s="7" t="s">
        <v>3</v>
      </c>
      <c r="N62" s="7" t="s">
        <v>4</v>
      </c>
      <c r="O62" s="7" t="s">
        <v>5</v>
      </c>
      <c r="P62" s="7" t="s">
        <v>6</v>
      </c>
      <c r="Q62" s="7" t="s">
        <v>7</v>
      </c>
      <c r="R62" s="7" t="s">
        <v>8</v>
      </c>
      <c r="S62" s="7" t="s">
        <v>9</v>
      </c>
      <c r="T62" s="7" t="s">
        <v>10</v>
      </c>
      <c r="U62" s="7" t="s">
        <v>11</v>
      </c>
      <c r="V62" s="10" t="s">
        <v>72</v>
      </c>
      <c r="AD62">
        <f t="shared" si="8"/>
        <v>50</v>
      </c>
    </row>
    <row r="63" spans="2:30" ht="15.75" customHeight="1">
      <c r="B63" s="164" t="str">
        <f>Presupuesto!C62</f>
        <v>Acciones</v>
      </c>
      <c r="C63" s="12">
        <f>HLOOKUP($D$11,Presupuesto!$D$12:$P$100,AD63,0)</f>
        <v>0</v>
      </c>
      <c r="D63" s="12">
        <f t="shared" ref="D63:D65" si="25">HLOOKUP($D$11,I$13:V$100,AD63,0)</f>
        <v>0</v>
      </c>
      <c r="E63" s="161">
        <f t="shared" ref="E63:E72" si="26">IFERROR(D63-C63,"-")</f>
        <v>0</v>
      </c>
      <c r="G63" s="123"/>
      <c r="H63" s="2"/>
      <c r="I63" s="164" t="str">
        <f t="shared" ref="I63:I72" si="27">B63</f>
        <v>Acciones</v>
      </c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1">
        <f t="shared" ref="V63:V65" si="28">SUM(J63:U63)</f>
        <v>0</v>
      </c>
      <c r="AD63">
        <f t="shared" si="8"/>
        <v>51</v>
      </c>
    </row>
    <row r="64" spans="2:30" ht="15.75" customHeight="1">
      <c r="B64" s="164" t="str">
        <f>Presupuesto!C63</f>
        <v>Hotel</v>
      </c>
      <c r="C64" s="12">
        <f>HLOOKUP($D$11,Presupuesto!$D$12:$P$100,AD64,0)</f>
        <v>0</v>
      </c>
      <c r="D64" s="12">
        <f t="shared" si="25"/>
        <v>0</v>
      </c>
      <c r="E64" s="161">
        <f t="shared" si="26"/>
        <v>0</v>
      </c>
      <c r="G64" s="123"/>
      <c r="H64" s="2"/>
      <c r="I64" s="164" t="str">
        <f t="shared" si="27"/>
        <v>Hotel</v>
      </c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1">
        <f t="shared" si="28"/>
        <v>0</v>
      </c>
      <c r="AD64">
        <f t="shared" si="8"/>
        <v>52</v>
      </c>
    </row>
    <row r="65" spans="2:30" ht="15.75" customHeight="1">
      <c r="B65" s="164" t="str">
        <f>Presupuesto!C64</f>
        <v>Fondos</v>
      </c>
      <c r="C65" s="12">
        <f>HLOOKUP($D$11,Presupuesto!$D$12:$P$100,AD65,0)</f>
        <v>0</v>
      </c>
      <c r="D65" s="12">
        <f t="shared" si="25"/>
        <v>0</v>
      </c>
      <c r="E65" s="161">
        <f t="shared" si="26"/>
        <v>0</v>
      </c>
      <c r="G65" s="123"/>
      <c r="H65" s="2"/>
      <c r="I65" s="164" t="str">
        <f t="shared" si="27"/>
        <v>Fondos</v>
      </c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1">
        <f t="shared" si="28"/>
        <v>0</v>
      </c>
      <c r="AD65">
        <f t="shared" si="8"/>
        <v>53</v>
      </c>
    </row>
    <row r="66" spans="2:30" ht="15.75" customHeight="1">
      <c r="B66" s="164" t="str">
        <f>Presupuesto!C65</f>
        <v>CDT</v>
      </c>
      <c r="C66" s="12">
        <f>HLOOKUP($D$11,Presupuesto!$D$12:$P$100,AD66,0)</f>
        <v>0</v>
      </c>
      <c r="D66" s="12">
        <f t="shared" ref="D66:D72" si="29">HLOOKUP($D$11,I$13:V$100,AD66,0)</f>
        <v>0</v>
      </c>
      <c r="E66" s="161">
        <f t="shared" si="26"/>
        <v>0</v>
      </c>
      <c r="G66" s="123"/>
      <c r="H66" s="2"/>
      <c r="I66" s="164" t="str">
        <f t="shared" si="27"/>
        <v>CDT</v>
      </c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1">
        <f t="shared" ref="V66:V72" si="30">SUM(J66:U66)</f>
        <v>0</v>
      </c>
      <c r="AD66">
        <f t="shared" si="8"/>
        <v>54</v>
      </c>
    </row>
    <row r="67" spans="2:30" ht="15.75" customHeight="1">
      <c r="B67" s="164" t="str">
        <f>Presupuesto!C66</f>
        <v>Inversión 5</v>
      </c>
      <c r="C67" s="12">
        <f>HLOOKUP($D$11,Presupuesto!$D$12:$P$100,AD67,0)</f>
        <v>0</v>
      </c>
      <c r="D67" s="12">
        <f t="shared" si="29"/>
        <v>0</v>
      </c>
      <c r="E67" s="161">
        <f t="shared" si="26"/>
        <v>0</v>
      </c>
      <c r="G67" s="123"/>
      <c r="H67" s="2"/>
      <c r="I67" s="164" t="str">
        <f t="shared" si="27"/>
        <v>Inversión 5</v>
      </c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1">
        <f t="shared" si="30"/>
        <v>0</v>
      </c>
      <c r="AD67">
        <f t="shared" si="8"/>
        <v>55</v>
      </c>
    </row>
    <row r="68" spans="2:30" ht="15.75" customHeight="1">
      <c r="B68" s="164" t="str">
        <f>Presupuesto!C67</f>
        <v>Inversión 6</v>
      </c>
      <c r="C68" s="12">
        <f>HLOOKUP($D$11,Presupuesto!$D$12:$P$100,AD68,0)</f>
        <v>0</v>
      </c>
      <c r="D68" s="12">
        <f t="shared" si="29"/>
        <v>0</v>
      </c>
      <c r="E68" s="161">
        <f t="shared" si="26"/>
        <v>0</v>
      </c>
      <c r="G68" s="123"/>
      <c r="H68" s="2"/>
      <c r="I68" s="164" t="str">
        <f t="shared" si="27"/>
        <v>Inversión 6</v>
      </c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1">
        <f t="shared" si="30"/>
        <v>0</v>
      </c>
      <c r="AD68">
        <f t="shared" si="8"/>
        <v>56</v>
      </c>
    </row>
    <row r="69" spans="2:30" ht="15.75" customHeight="1">
      <c r="B69" s="164" t="str">
        <f>Presupuesto!C68</f>
        <v>Inversión 7</v>
      </c>
      <c r="C69" s="12">
        <f>HLOOKUP($D$11,Presupuesto!$D$12:$P$100,AD69,0)</f>
        <v>0</v>
      </c>
      <c r="D69" s="12">
        <f t="shared" si="29"/>
        <v>0</v>
      </c>
      <c r="E69" s="161">
        <f t="shared" si="26"/>
        <v>0</v>
      </c>
      <c r="G69" s="123"/>
      <c r="H69" s="2"/>
      <c r="I69" s="164" t="str">
        <f t="shared" si="27"/>
        <v>Inversión 7</v>
      </c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1">
        <f t="shared" si="30"/>
        <v>0</v>
      </c>
      <c r="AD69">
        <f t="shared" si="8"/>
        <v>57</v>
      </c>
    </row>
    <row r="70" spans="2:30" ht="15.75" customHeight="1">
      <c r="B70" s="164" t="str">
        <f>Presupuesto!C69</f>
        <v>Inversión 8</v>
      </c>
      <c r="C70" s="12">
        <f>HLOOKUP($D$11,Presupuesto!$D$12:$P$100,AD70,0)</f>
        <v>0</v>
      </c>
      <c r="D70" s="12">
        <f t="shared" si="29"/>
        <v>0</v>
      </c>
      <c r="E70" s="161">
        <f t="shared" si="26"/>
        <v>0</v>
      </c>
      <c r="G70" s="123"/>
      <c r="H70" s="2"/>
      <c r="I70" s="164" t="str">
        <f t="shared" si="27"/>
        <v>Inversión 8</v>
      </c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1">
        <f t="shared" si="30"/>
        <v>0</v>
      </c>
      <c r="AD70">
        <f t="shared" si="8"/>
        <v>58</v>
      </c>
    </row>
    <row r="71" spans="2:30" ht="15.75" customHeight="1">
      <c r="B71" s="164" t="str">
        <f>Presupuesto!C70</f>
        <v>Inversión 9</v>
      </c>
      <c r="C71" s="12">
        <f>HLOOKUP($D$11,Presupuesto!$D$12:$P$100,AD71,0)</f>
        <v>0</v>
      </c>
      <c r="D71" s="12">
        <f t="shared" si="29"/>
        <v>0</v>
      </c>
      <c r="E71" s="161">
        <f t="shared" si="26"/>
        <v>0</v>
      </c>
      <c r="G71" s="123"/>
      <c r="H71" s="2"/>
      <c r="I71" s="164" t="str">
        <f t="shared" si="27"/>
        <v>Inversión 9</v>
      </c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1">
        <f t="shared" si="30"/>
        <v>0</v>
      </c>
      <c r="AD71">
        <f t="shared" si="8"/>
        <v>59</v>
      </c>
    </row>
    <row r="72" spans="2:30" ht="15.75" customHeight="1">
      <c r="B72" s="164" t="str">
        <f>Presupuesto!C71</f>
        <v>Inversión 10</v>
      </c>
      <c r="C72" s="12">
        <f>HLOOKUP($D$11,Presupuesto!$D$12:$P$100,AD72,0)</f>
        <v>0</v>
      </c>
      <c r="D72" s="12">
        <f t="shared" si="29"/>
        <v>0</v>
      </c>
      <c r="E72" s="161">
        <f t="shared" si="26"/>
        <v>0</v>
      </c>
      <c r="G72" s="123"/>
      <c r="H72" s="2"/>
      <c r="I72" s="164" t="str">
        <f t="shared" si="27"/>
        <v>Inversión 10</v>
      </c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1">
        <f t="shared" si="30"/>
        <v>0</v>
      </c>
      <c r="AD72">
        <f t="shared" si="8"/>
        <v>60</v>
      </c>
    </row>
    <row r="73" spans="2:30" ht="15.75" customHeight="1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30" ht="15.75" customHeight="1">
      <c r="C74" s="2"/>
      <c r="D74" s="2"/>
      <c r="E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30" ht="15.75" customHeight="1">
      <c r="C75" s="2"/>
      <c r="D75" s="2"/>
      <c r="E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30" ht="15.75" customHeight="1">
      <c r="C76" s="2"/>
      <c r="D76" s="2"/>
      <c r="E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30" ht="15.75" customHeight="1">
      <c r="C77" s="2"/>
      <c r="D77" s="2"/>
      <c r="E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30" ht="15.75" customHeight="1">
      <c r="C78" s="2"/>
      <c r="D78" s="2"/>
      <c r="E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30" ht="15.75" customHeight="1">
      <c r="C79" s="2"/>
      <c r="D79" s="2"/>
      <c r="E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30" ht="15.75" customHeight="1">
      <c r="C80" s="2"/>
      <c r="D80" s="2"/>
      <c r="E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3:21" ht="15.75" customHeight="1">
      <c r="C81" s="2"/>
      <c r="D81" s="2"/>
      <c r="E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3:21" ht="15.75" customHeight="1">
      <c r="C82" s="2"/>
      <c r="D82" s="2"/>
      <c r="E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3:21" ht="15.75" customHeight="1">
      <c r="C83" s="2"/>
      <c r="D83" s="2"/>
      <c r="E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3:21" ht="15.75" customHeight="1">
      <c r="C84" s="2"/>
      <c r="D84" s="2"/>
      <c r="E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3:21" ht="15.75" customHeight="1">
      <c r="C85" s="2"/>
      <c r="D85" s="2"/>
      <c r="E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3:21" ht="15.75" customHeight="1">
      <c r="C86" s="2"/>
      <c r="D86" s="2"/>
      <c r="E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3:21" ht="15.75" customHeight="1">
      <c r="C87" s="2"/>
      <c r="D87" s="2"/>
      <c r="E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3:21" ht="15.75" customHeight="1">
      <c r="C88" s="2"/>
      <c r="D88" s="2"/>
      <c r="E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3:21" ht="15.75" customHeight="1">
      <c r="C89" s="2"/>
      <c r="D89" s="2"/>
      <c r="E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3:21" ht="15.75" customHeight="1">
      <c r="C90" s="2"/>
      <c r="D90" s="2"/>
      <c r="E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3:21" ht="15.75" customHeight="1">
      <c r="C91" s="2"/>
      <c r="D91" s="2"/>
      <c r="E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3:21" ht="15.75" customHeight="1">
      <c r="C92" s="2"/>
      <c r="D92" s="2"/>
      <c r="E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3:21" ht="15.75" customHeight="1">
      <c r="C93" s="2"/>
      <c r="D93" s="2"/>
      <c r="E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3:21" ht="15.75" customHeight="1">
      <c r="C94" s="2"/>
      <c r="D94" s="2"/>
      <c r="E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3:21" ht="15.75" customHeight="1">
      <c r="C95" s="2"/>
      <c r="D95" s="2"/>
      <c r="E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3:21" ht="15.75" customHeight="1">
      <c r="C96" s="2"/>
      <c r="D96" s="2"/>
      <c r="E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21" ht="15.75" customHeight="1">
      <c r="C97" s="2"/>
      <c r="D97" s="2"/>
      <c r="E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3:21" ht="15.75" customHeight="1">
      <c r="C98" s="2"/>
      <c r="D98" s="2"/>
      <c r="E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3:21" ht="15.75" customHeight="1">
      <c r="C99" s="2"/>
      <c r="D99" s="2"/>
      <c r="E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3:21" ht="15.75" customHeight="1">
      <c r="C100" s="2"/>
      <c r="D100" s="2"/>
      <c r="E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3:21" ht="15.75" customHeight="1">
      <c r="C101" s="2"/>
      <c r="D101" s="2"/>
      <c r="E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3:21" ht="15.75" customHeight="1">
      <c r="C102" s="2"/>
      <c r="D102" s="2"/>
      <c r="E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3:21" ht="15.75" customHeight="1">
      <c r="C103" s="2"/>
      <c r="D103" s="2"/>
      <c r="E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3:21" ht="15.75" customHeight="1">
      <c r="C104" s="2"/>
      <c r="D104" s="2"/>
      <c r="E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3:21" ht="15.75" customHeight="1">
      <c r="C105" s="2"/>
      <c r="D105" s="2"/>
      <c r="E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3:21" ht="15.75" customHeight="1">
      <c r="C106" s="2"/>
      <c r="D106" s="2"/>
      <c r="E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3:21" ht="15.75" customHeight="1">
      <c r="C107" s="2"/>
      <c r="D107" s="2"/>
      <c r="E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3:21" ht="15.75" customHeight="1">
      <c r="C108" s="2"/>
      <c r="D108" s="2"/>
      <c r="E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3:21" ht="15.75" customHeight="1">
      <c r="C109" s="2"/>
      <c r="D109" s="2"/>
      <c r="E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3:21" ht="15.75" customHeight="1">
      <c r="C110" s="2"/>
      <c r="D110" s="2"/>
      <c r="E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3:21" ht="15.75" customHeight="1">
      <c r="C111" s="2"/>
      <c r="D111" s="2"/>
      <c r="E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3:21" ht="15.75" customHeight="1">
      <c r="C112" s="2"/>
      <c r="D112" s="2"/>
      <c r="E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3:21" ht="15.75" customHeight="1">
      <c r="C113" s="2"/>
      <c r="D113" s="2"/>
      <c r="E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</sheetData>
  <sheetProtection sheet="1" objects="1" scenarios="1"/>
  <mergeCells count="2">
    <mergeCell ref="J1:L4"/>
    <mergeCell ref="J5:L8"/>
  </mergeCells>
  <phoneticPr fontId="45" type="noConversion"/>
  <conditionalFormatting sqref="C31:D50">
    <cfRule type="top10" dxfId="21" priority="6" rank="3"/>
  </conditionalFormatting>
  <conditionalFormatting sqref="J31:J50">
    <cfRule type="top10" dxfId="20" priority="19" rank="3"/>
  </conditionalFormatting>
  <conditionalFormatting sqref="J16:U16">
    <cfRule type="dataBar" priority="1">
      <dataBar>
        <cfvo type="min"/>
        <cfvo type="max"/>
        <color theme="4" tint="0.59999389629810485"/>
      </dataBar>
      <extLst>
        <ext xmlns:x14="http://schemas.microsoft.com/office/spreadsheetml/2009/9/main" uri="{B025F937-C7B1-47D3-B67F-A62EFF666E3E}">
          <x14:id>{23072138-8DA5-4585-8396-CFAD7159456A}</x14:id>
        </ext>
      </extLst>
    </cfRule>
  </conditionalFormatting>
  <conditionalFormatting sqref="K31:K49">
    <cfRule type="top10" dxfId="19" priority="3" rank="3"/>
  </conditionalFormatting>
  <conditionalFormatting sqref="K50">
    <cfRule type="top10" dxfId="18" priority="18" rank="3"/>
  </conditionalFormatting>
  <conditionalFormatting sqref="L31:L49">
    <cfRule type="top10" dxfId="17" priority="2" rank="3"/>
  </conditionalFormatting>
  <conditionalFormatting sqref="L50">
    <cfRule type="top10" dxfId="16" priority="17" rank="3"/>
  </conditionalFormatting>
  <conditionalFormatting sqref="M31:M50">
    <cfRule type="top10" dxfId="15" priority="16" rank="3"/>
  </conditionalFormatting>
  <conditionalFormatting sqref="N31:N50">
    <cfRule type="top10" dxfId="14" priority="15" rank="3"/>
  </conditionalFormatting>
  <conditionalFormatting sqref="O31:O50">
    <cfRule type="top10" dxfId="13" priority="14" rank="3"/>
  </conditionalFormatting>
  <conditionalFormatting sqref="P31:P50">
    <cfRule type="top10" dxfId="12" priority="13" rank="3"/>
  </conditionalFormatting>
  <conditionalFormatting sqref="Q31:Q50">
    <cfRule type="top10" dxfId="11" priority="12" rank="3"/>
  </conditionalFormatting>
  <conditionalFormatting sqref="R31:R50">
    <cfRule type="top10" dxfId="10" priority="11" rank="3"/>
  </conditionalFormatting>
  <conditionalFormatting sqref="S31:S50">
    <cfRule type="top10" dxfId="9" priority="10" rank="3"/>
  </conditionalFormatting>
  <conditionalFormatting sqref="T31:T50">
    <cfRule type="top10" dxfId="8" priority="9" rank="3"/>
  </conditionalFormatting>
  <conditionalFormatting sqref="U31:U50">
    <cfRule type="top10" dxfId="7" priority="8" rank="3"/>
  </conditionalFormatting>
  <dataValidations count="1">
    <dataValidation type="list" allowBlank="1" showInputMessage="1" showErrorMessage="1" sqref="D11" xr:uid="{AEC49C4C-9FAA-4A36-9C0B-C97C9EA1C536}">
      <formula1>$J$13:$V$13</formula1>
    </dataValidation>
  </dataValidations>
  <pageMargins left="0.7" right="0.7" top="0.75" bottom="0.75" header="0" footer="0"/>
  <pageSetup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072138-8DA5-4585-8396-CFAD715945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J16:U16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stacked" displayEmptyCellsAs="gap" negative="1" xr2:uid="{B78C56A5-3292-4609-A276-168F6ECC8E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'Presupuesto Vs Real'!J16:U16</xm:f>
              <xm:sqref>W16</xm:sqref>
            </x14:sparkline>
            <x14:sparkline>
              <xm:f>'Presupuesto Vs Real'!J18:U18</xm:f>
              <xm:sqref>W18</xm:sqref>
            </x14:sparkline>
            <x14:sparkline>
              <xm:f>'Presupuesto Vs Real'!J19:U19</xm:f>
              <xm:sqref>W19</xm:sqref>
            </x14:sparkline>
          </x14:sparklines>
        </x14:sparklineGroup>
        <x14:sparklineGroup type="column" displayEmptyCellsAs="gap" xr2:uid="{A167579D-A682-4C5D-8525-A4FBBACDBC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'Presupuesto Vs Real'!J14:U14</xm:f>
              <xm:sqref>W14</xm:sqref>
            </x14:sparkline>
          </x14:sparklines>
        </x14:sparklineGroup>
        <x14:sparklineGroup type="column" displayEmptyCellsAs="gap" xr2:uid="{16F5C46B-55DB-4A52-A2D0-B75AE512A7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'Presupuesto Vs Real'!J15:U15</xm:f>
              <xm:sqref>W15</xm:sqref>
            </x14:sparkline>
            <x14:sparkline>
              <xm:f>'Presupuesto Vs Real'!J17:U17</xm:f>
              <xm:sqref>W17</xm:sqref>
            </x14:sparkline>
          </x14:sparklines>
        </x14:sparklineGroup>
        <x14:sparklineGroup type="column" displayEmptyCellsAs="gap" xr2:uid="{972F60F6-6992-448F-949B-A31A38DCA5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'Presupuesto Vs Real'!J24:U24</xm:f>
              <xm:sqref>W24</xm:sqref>
            </x14:sparkline>
            <x14:sparkline>
              <xm:f>'Presupuesto Vs Real'!J25:U25</xm:f>
              <xm:sqref>W25</xm:sqref>
            </x14:sparkline>
            <x14:sparkline>
              <xm:f>'Presupuesto Vs Real'!J26:U26</xm:f>
              <xm:sqref>W26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29B2-D2F9-48FB-B371-99350C5DF5F1}">
  <sheetPr>
    <outlinePr summaryBelow="0" summaryRight="0"/>
  </sheetPr>
  <dimension ref="A1:Z989"/>
  <sheetViews>
    <sheetView showGridLines="0" showRowColHeaders="0" zoomScaleNormal="100" workbookViewId="0"/>
  </sheetViews>
  <sheetFormatPr baseColWidth="10" defaultColWidth="12.7109375" defaultRowHeight="15.75" customHeight="1"/>
  <cols>
    <col min="1" max="1" width="2.7109375" style="59" customWidth="1"/>
    <col min="2" max="2" width="3.42578125" style="59" bestFit="1" customWidth="1"/>
    <col min="3" max="3" width="20.7109375" style="59" customWidth="1"/>
    <col min="4" max="4" width="16.42578125" style="59" customWidth="1"/>
    <col min="5" max="6" width="25.28515625" style="59" customWidth="1"/>
    <col min="7" max="7" width="28.42578125" style="59" customWidth="1"/>
    <col min="8" max="9" width="25.28515625" style="59" customWidth="1"/>
    <col min="10" max="17" width="7.85546875" style="59" customWidth="1"/>
    <col min="18" max="18" width="10.7109375" style="59" customWidth="1"/>
    <col min="19" max="16384" width="12.7109375" style="59"/>
  </cols>
  <sheetData>
    <row r="1" spans="1:26" ht="15.75" customHeight="1">
      <c r="A1" s="57"/>
      <c r="B1" s="58"/>
      <c r="C1" s="58"/>
      <c r="D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7"/>
      <c r="U1" s="57"/>
      <c r="V1" s="57"/>
      <c r="W1" s="57"/>
      <c r="X1" s="57"/>
      <c r="Y1" s="57"/>
      <c r="Z1" s="57"/>
    </row>
    <row r="2" spans="1:26" ht="18" customHeight="1">
      <c r="A2" s="57"/>
      <c r="B2" s="210"/>
      <c r="C2" s="211"/>
      <c r="D2" s="211"/>
      <c r="E2" s="201" t="s">
        <v>189</v>
      </c>
      <c r="F2" s="201"/>
      <c r="G2" s="201"/>
      <c r="H2" s="57"/>
      <c r="I2" s="58"/>
      <c r="J2" s="58"/>
      <c r="K2" s="58"/>
      <c r="L2" s="58"/>
      <c r="M2" s="58"/>
      <c r="N2" s="58"/>
      <c r="O2" s="58"/>
      <c r="P2" s="58"/>
      <c r="Q2" s="58"/>
      <c r="R2" s="57"/>
      <c r="S2" s="57"/>
      <c r="T2" s="57"/>
      <c r="U2" s="57"/>
      <c r="V2" s="57"/>
      <c r="W2" s="57"/>
      <c r="X2" s="57"/>
    </row>
    <row r="3" spans="1:26" ht="18" customHeight="1">
      <c r="A3" s="57"/>
      <c r="B3" s="60"/>
      <c r="C3" s="61"/>
      <c r="D3" s="61"/>
      <c r="E3" s="201"/>
      <c r="F3" s="201"/>
      <c r="G3" s="201"/>
      <c r="J3" s="58"/>
      <c r="K3" s="58"/>
      <c r="L3" s="58"/>
      <c r="M3" s="58"/>
      <c r="N3" s="58"/>
      <c r="O3" s="58"/>
      <c r="P3" s="58"/>
      <c r="Q3" s="58"/>
      <c r="R3" s="57"/>
      <c r="S3" s="57"/>
      <c r="T3" s="57"/>
      <c r="U3" s="57"/>
      <c r="V3" s="57"/>
      <c r="W3" s="57"/>
      <c r="X3" s="57"/>
    </row>
    <row r="4" spans="1:26" ht="15.75" customHeight="1" thickBot="1">
      <c r="A4" s="57"/>
      <c r="B4" s="62"/>
      <c r="C4" s="62"/>
      <c r="D4" s="62"/>
      <c r="E4" s="121"/>
      <c r="F4" s="121"/>
      <c r="J4" s="58"/>
      <c r="K4" s="58"/>
      <c r="L4" s="58"/>
      <c r="M4" s="58"/>
      <c r="N4" s="58"/>
      <c r="O4" s="58"/>
      <c r="P4" s="63"/>
      <c r="Q4" s="58"/>
      <c r="R4" s="57"/>
      <c r="S4" s="57"/>
      <c r="T4" s="57"/>
      <c r="U4" s="57"/>
      <c r="V4" s="57"/>
      <c r="W4" s="57"/>
      <c r="X4" s="57"/>
    </row>
    <row r="5" spans="1:26" ht="15.75" customHeight="1">
      <c r="A5" s="57"/>
      <c r="B5" s="212" t="s">
        <v>113</v>
      </c>
      <c r="C5" s="213"/>
      <c r="D5" s="214"/>
      <c r="E5" s="57"/>
      <c r="F5" s="57"/>
      <c r="G5" s="57"/>
      <c r="H5" s="58"/>
      <c r="I5" s="58"/>
      <c r="J5" s="58"/>
      <c r="K5" s="58"/>
      <c r="L5" s="58"/>
      <c r="M5" s="58"/>
      <c r="N5" s="58"/>
      <c r="O5" s="58"/>
      <c r="P5" s="63"/>
      <c r="Q5" s="58"/>
      <c r="R5" s="57"/>
      <c r="S5" s="57"/>
      <c r="T5" s="57"/>
      <c r="U5" s="57"/>
      <c r="V5" s="57"/>
      <c r="W5" s="57"/>
      <c r="X5" s="57"/>
    </row>
    <row r="6" spans="1:26" ht="15.75" customHeight="1">
      <c r="A6" s="57"/>
      <c r="B6" s="215">
        <f>COUNTIF(D19:D24,"&gt;0")</f>
        <v>0</v>
      </c>
      <c r="C6" s="216"/>
      <c r="D6" s="21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63"/>
      <c r="Q6" s="58"/>
      <c r="R6" s="57"/>
      <c r="S6" s="57"/>
      <c r="T6" s="57"/>
      <c r="U6" s="57"/>
      <c r="V6" s="57"/>
      <c r="W6" s="57"/>
      <c r="X6" s="57"/>
    </row>
    <row r="7" spans="1:26" ht="15.75" customHeight="1" thickBot="1">
      <c r="A7" s="57"/>
      <c r="B7" s="218"/>
      <c r="C7" s="219"/>
      <c r="D7" s="220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8"/>
      <c r="R7" s="57"/>
      <c r="S7" s="57"/>
      <c r="T7" s="57"/>
      <c r="U7" s="57"/>
      <c r="V7" s="57"/>
      <c r="W7" s="57"/>
      <c r="X7" s="57"/>
    </row>
    <row r="8" spans="1:26" ht="15.75" customHeight="1" thickBo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  <c r="R8" s="57"/>
      <c r="S8" s="57"/>
      <c r="T8" s="57"/>
      <c r="U8" s="57"/>
      <c r="V8" s="57"/>
      <c r="W8" s="57"/>
      <c r="X8" s="57"/>
    </row>
    <row r="9" spans="1:26" ht="15.75" customHeight="1">
      <c r="A9" s="57"/>
      <c r="B9" s="212" t="s">
        <v>114</v>
      </c>
      <c r="C9" s="213"/>
      <c r="D9" s="214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  <c r="R9" s="57"/>
      <c r="S9" s="57"/>
      <c r="T9" s="57"/>
      <c r="U9" s="57"/>
      <c r="V9" s="57"/>
      <c r="W9" s="57"/>
      <c r="X9" s="57"/>
    </row>
    <row r="10" spans="1:26" ht="15.75" customHeight="1">
      <c r="A10" s="57"/>
      <c r="B10" s="202">
        <f>SUM(D19:D24)</f>
        <v>0</v>
      </c>
      <c r="C10" s="203"/>
      <c r="D10" s="204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8"/>
      <c r="R10" s="57"/>
      <c r="S10" s="57"/>
      <c r="T10" s="57"/>
      <c r="U10" s="57"/>
      <c r="V10" s="57"/>
      <c r="W10" s="57"/>
      <c r="X10" s="57"/>
    </row>
    <row r="11" spans="1:26" ht="15.75" customHeight="1" thickBot="1">
      <c r="A11" s="57"/>
      <c r="B11" s="205"/>
      <c r="C11" s="206"/>
      <c r="D11" s="207"/>
      <c r="Q11" s="58"/>
      <c r="R11" s="57"/>
      <c r="S11" s="57"/>
      <c r="T11" s="57"/>
      <c r="U11" s="57"/>
      <c r="V11" s="57"/>
      <c r="W11" s="57"/>
      <c r="X11" s="57"/>
    </row>
    <row r="12" spans="1:26" ht="15.75" customHeight="1" thickBot="1">
      <c r="A12" s="57"/>
      <c r="B12" s="57"/>
      <c r="C12" s="57"/>
      <c r="D12" s="57"/>
      <c r="Q12" s="58"/>
      <c r="R12" s="57"/>
      <c r="S12" s="57"/>
      <c r="T12" s="57"/>
      <c r="U12" s="57"/>
      <c r="V12" s="57"/>
      <c r="W12" s="57"/>
      <c r="X12" s="57"/>
    </row>
    <row r="13" spans="1:26" ht="15.75" customHeight="1">
      <c r="A13" s="57"/>
      <c r="B13" s="212" t="s">
        <v>115</v>
      </c>
      <c r="C13" s="213"/>
      <c r="D13" s="214"/>
      <c r="Q13" s="58"/>
      <c r="R13" s="57"/>
      <c r="S13" s="57"/>
      <c r="T13" s="57"/>
      <c r="U13" s="57"/>
      <c r="V13" s="57"/>
      <c r="W13" s="57"/>
      <c r="X13" s="57"/>
    </row>
    <row r="14" spans="1:26" ht="15.75" customHeight="1">
      <c r="A14" s="57"/>
      <c r="B14" s="202">
        <f>SUM(E19:E24)</f>
        <v>0</v>
      </c>
      <c r="C14" s="203"/>
      <c r="D14" s="204"/>
      <c r="H14" s="57"/>
      <c r="I14" s="57"/>
      <c r="J14" s="57"/>
    </row>
    <row r="15" spans="1:26" ht="15.75" customHeight="1" thickBot="1">
      <c r="A15" s="57"/>
      <c r="B15" s="205"/>
      <c r="C15" s="206"/>
      <c r="D15" s="207"/>
      <c r="H15" s="57"/>
      <c r="I15" s="57"/>
      <c r="J15" s="57"/>
    </row>
    <row r="16" spans="1:26" ht="15.75" customHeight="1">
      <c r="H16" s="57"/>
      <c r="I16" s="57"/>
      <c r="J16" s="57"/>
    </row>
    <row r="17" spans="1:26" ht="13.5" thickBot="1">
      <c r="A17" s="57"/>
      <c r="J17" s="57"/>
      <c r="K17" s="57"/>
      <c r="L17" s="57"/>
    </row>
    <row r="18" spans="1:26" ht="25.5">
      <c r="A18" s="57"/>
      <c r="B18" s="99" t="s">
        <v>116</v>
      </c>
      <c r="C18" s="100" t="s">
        <v>117</v>
      </c>
      <c r="D18" s="100" t="s">
        <v>118</v>
      </c>
      <c r="E18" s="100" t="s">
        <v>119</v>
      </c>
      <c r="F18" s="100" t="s">
        <v>120</v>
      </c>
      <c r="G18" s="100" t="s">
        <v>121</v>
      </c>
      <c r="H18" s="100" t="s">
        <v>122</v>
      </c>
      <c r="I18" s="101" t="s">
        <v>123</v>
      </c>
      <c r="J18" s="57"/>
      <c r="K18" s="57"/>
      <c r="L18" s="57"/>
    </row>
    <row r="19" spans="1:26" ht="12.75">
      <c r="A19" s="57"/>
      <c r="B19" s="91">
        <v>1</v>
      </c>
      <c r="C19" s="93" t="str">
        <f>Presupuesto!C53</f>
        <v>Vacaciones</v>
      </c>
      <c r="D19" s="92"/>
      <c r="E19" s="104">
        <f>'Presupuesto Vs Real'!V54</f>
        <v>0</v>
      </c>
      <c r="F19" s="104">
        <f t="shared" ref="F19:F24" si="0">D19-E19</f>
        <v>0</v>
      </c>
      <c r="G19" s="92"/>
      <c r="H19" s="93">
        <f t="shared" ref="H19:H24" si="1">IF(G19&lt;&gt;0,D19/G19,0)</f>
        <v>0</v>
      </c>
      <c r="I19" s="94">
        <f t="shared" ref="I19:I24" si="2">IF(G19&lt;&gt;0,F19/G19,0)</f>
        <v>0</v>
      </c>
      <c r="J19" s="57"/>
      <c r="K19" s="57"/>
      <c r="L19" s="57"/>
    </row>
    <row r="20" spans="1:26" ht="12.75">
      <c r="A20" s="57"/>
      <c r="B20" s="95">
        <v>2</v>
      </c>
      <c r="C20" s="93" t="str">
        <f>Presupuesto!C54</f>
        <v>Regalos</v>
      </c>
      <c r="D20" s="96"/>
      <c r="E20" s="104">
        <f>'Presupuesto Vs Real'!V55</f>
        <v>0</v>
      </c>
      <c r="F20" s="104">
        <f t="shared" si="0"/>
        <v>0</v>
      </c>
      <c r="G20" s="96"/>
      <c r="H20" s="97">
        <f>IF(G20&lt;&gt;0,D20/G20,0)</f>
        <v>0</v>
      </c>
      <c r="I20" s="98">
        <f t="shared" si="2"/>
        <v>0</v>
      </c>
      <c r="J20" s="57"/>
      <c r="K20" s="57"/>
      <c r="L20" s="57"/>
    </row>
    <row r="21" spans="1:26" ht="12.75">
      <c r="A21" s="57"/>
      <c r="B21" s="91">
        <v>3</v>
      </c>
      <c r="C21" s="93" t="str">
        <f>Presupuesto!C55</f>
        <v>Impuesto carro</v>
      </c>
      <c r="D21" s="92"/>
      <c r="E21" s="104">
        <f>'Presupuesto Vs Real'!V56</f>
        <v>0</v>
      </c>
      <c r="F21" s="104">
        <f t="shared" si="0"/>
        <v>0</v>
      </c>
      <c r="G21" s="92"/>
      <c r="H21" s="93">
        <f t="shared" si="1"/>
        <v>0</v>
      </c>
      <c r="I21" s="94">
        <f>IF(G21&lt;&gt;0,F21/G21,0)</f>
        <v>0</v>
      </c>
      <c r="J21" s="57"/>
      <c r="K21" s="57"/>
      <c r="L21" s="57"/>
    </row>
    <row r="22" spans="1:26" ht="12.75">
      <c r="A22" s="57"/>
      <c r="B22" s="95">
        <v>4</v>
      </c>
      <c r="C22" s="93" t="str">
        <f>Presupuesto!C56</f>
        <v>Impuesto Casa</v>
      </c>
      <c r="D22" s="96"/>
      <c r="E22" s="104">
        <f>'Presupuesto Vs Real'!V57</f>
        <v>0</v>
      </c>
      <c r="F22" s="104">
        <f t="shared" si="0"/>
        <v>0</v>
      </c>
      <c r="G22" s="96"/>
      <c r="H22" s="97">
        <f t="shared" si="1"/>
        <v>0</v>
      </c>
      <c r="I22" s="98">
        <f t="shared" si="2"/>
        <v>0</v>
      </c>
      <c r="J22" s="57"/>
      <c r="K22" s="57"/>
      <c r="L22" s="57"/>
    </row>
    <row r="23" spans="1:26" ht="12.75">
      <c r="A23" s="57"/>
      <c r="B23" s="91">
        <v>5</v>
      </c>
      <c r="C23" s="93" t="str">
        <f>Presupuesto!C57</f>
        <v>Ahorro 5</v>
      </c>
      <c r="D23" s="92"/>
      <c r="E23" s="104">
        <f>'Presupuesto Vs Real'!V58</f>
        <v>0</v>
      </c>
      <c r="F23" s="104">
        <f t="shared" si="0"/>
        <v>0</v>
      </c>
      <c r="G23" s="92"/>
      <c r="H23" s="93">
        <f t="shared" si="1"/>
        <v>0</v>
      </c>
      <c r="I23" s="94">
        <f t="shared" si="2"/>
        <v>0</v>
      </c>
      <c r="J23" s="57"/>
      <c r="K23" s="57"/>
      <c r="L23" s="57"/>
    </row>
    <row r="24" spans="1:26" ht="12.75">
      <c r="A24" s="57"/>
      <c r="B24" s="95">
        <v>6</v>
      </c>
      <c r="C24" s="93" t="str">
        <f>Presupuesto!C58</f>
        <v>Ahorro 6</v>
      </c>
      <c r="D24" s="96"/>
      <c r="E24" s="104">
        <f>'Presupuesto Vs Real'!V59</f>
        <v>0</v>
      </c>
      <c r="F24" s="104">
        <f t="shared" si="0"/>
        <v>0</v>
      </c>
      <c r="G24" s="96"/>
      <c r="H24" s="97">
        <f t="shared" si="1"/>
        <v>0</v>
      </c>
      <c r="I24" s="98">
        <f t="shared" si="2"/>
        <v>0</v>
      </c>
      <c r="J24" s="57"/>
      <c r="K24" s="57"/>
      <c r="L24" s="57"/>
    </row>
    <row r="25" spans="1:26" ht="13.5" thickBot="1">
      <c r="A25" s="57"/>
      <c r="B25" s="208" t="s">
        <v>35</v>
      </c>
      <c r="C25" s="209"/>
      <c r="D25" s="102">
        <f>SUM(D19:D24)</f>
        <v>0</v>
      </c>
      <c r="E25" s="102">
        <f>SUM(E19:E24)</f>
        <v>0</v>
      </c>
      <c r="F25" s="102">
        <f>SUM(F19:F24)</f>
        <v>0</v>
      </c>
      <c r="G25" s="103">
        <f>SUM(G19:G24)</f>
        <v>0</v>
      </c>
      <c r="H25" s="64"/>
      <c r="I25" s="65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2.7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2.7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2.7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2.7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2.7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2.7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2.7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2.7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2.7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2.7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2.7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2.7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2.7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2.7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2.7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2.7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2.7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2.7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2.7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2.7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2.7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2.7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2.7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2.7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2.7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2.7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2.7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2.7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2.7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2.7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2.7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2.7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2.7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2.7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2.7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2.7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2.7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2.7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2.7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2.7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2.7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2.7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2.7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2.7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2.7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2.7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2.7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2.7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2.7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2.7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2.7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2.7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2.7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2.7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2.7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2.7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2.7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2.7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2.7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2.7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2.7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2.7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2.7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2.7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2.7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2.7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2.7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2.7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2.7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2.7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2.7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2.7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2.7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2.7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2.7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2.7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2.7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2.7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2.7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2.7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2.7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2.7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2.7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2.7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2.7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2.7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2.7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2.7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2.7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2.7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2.7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2.7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2.7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2.7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2.7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2.7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2.7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2.7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2.7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2.7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2.7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2.7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2.7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2.7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2.7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2.7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2.7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2.7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2.7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2.7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2.7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2.7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2.7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2.7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2.7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2.7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2.7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2.7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2.7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2.7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2.7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2.7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2.7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2.7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2.7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2.7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2.7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2.7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2.7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2.7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2.7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2.7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2.7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2.7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2.7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2.7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2.7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2.7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2.7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2.7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2.7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2.7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2.7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2.7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2.7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2.7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2.7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2.7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2.7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2.7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2.7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2.7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2.7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2.7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2.75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2.75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2.75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2.75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2.75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2.7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2.7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2.7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2.75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2.75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2.75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2.75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2.75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2.7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2.7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2.75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2.7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2.75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2.75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2.75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2.75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2.7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2.7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2.75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2.75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2.75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2.75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2.75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2.75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2.7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2.7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2.75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2.7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2.75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2.75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2.75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2.75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2.7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2.7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2.75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2.7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2.75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2.75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2.75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2.75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2.7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2.7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2.75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2.75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2.75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2.75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2.7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2.75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2.7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2.7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2.75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2.75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2.75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2.7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2.7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2.7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2.7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2.7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2.75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2.75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2.75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2.75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2.75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2.75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2.7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2.7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2.75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2.75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2.75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2.75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2.75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2.75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2.7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2.7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2.75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2.75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2.75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2.75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2.75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2.75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2.7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2.7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2.75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2.75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2.75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2.75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2.75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2.75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2.7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2.7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2.75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2.75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2.75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2.75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2.75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2.75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2.7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2.7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2.75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2.75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2.75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2.75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2.75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2.75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2.7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2.7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2.75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2.75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2.7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2.75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2.75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2.75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2.7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2.7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2.75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2.75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2.75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2.75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2.75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2.75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2.7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2.7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2.75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2.75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2.75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2.75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2.75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2.75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2.7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2.7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2.75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2.75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2.75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2.75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2.75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2.75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2.7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2.7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2.75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2.75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2.7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2.7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2.7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2.7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2.7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2.7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2.75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2.75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2.75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2.75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2.75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2.75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2.7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2.7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2.75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2.75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2.75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2.75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2.75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2.75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2.7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2.7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2.75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2.75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2.7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2.7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2.75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2.75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2.7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2.7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2.75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2.75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2.7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2.7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2.75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2.75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2.7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2.7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2.75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2.75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2.75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2.75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2.7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2.75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2.7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2.7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2.75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2.75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2.7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2.7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2.75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2.75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2.7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2.7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2.75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2.75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2.75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2.75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2.75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2.75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2.7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2.7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2.75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2.75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2.75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2.75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2.75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2.75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2.75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2.75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2.75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2.75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2.75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2.75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2.75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2.75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2.75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2.75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2.75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2.75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2.75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2.75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2.75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2.75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2.75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2.75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2.75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2.75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2.75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2.75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2.75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2.75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2.75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2.75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2.75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2.75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2.75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2.75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2.75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2.75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2.75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2.75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2.75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2.75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2.75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2.75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2.75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2.75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2.75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2.75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2.75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2.75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2.75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2.75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2.75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2.75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2.75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2.75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2.75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2.75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2.75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2.75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2.75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2.75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2.75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2.75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2.75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2.75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2.75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2.75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2.75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2.75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2.75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2.75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2.75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2.75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2.75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2.75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2.75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2.75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2.75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2.75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2.75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2.75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2.75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2.75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2.75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2.75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2.75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2.75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2.75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2.75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2.75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2.75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2.75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2.75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2.75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2.75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2.75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2.75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2.75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2.75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2.75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2.75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2.75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2.75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2.75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2.75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2.75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2.75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2.75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2.75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2.75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2.75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2.75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2.75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2.75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2.75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2.75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2.75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2.75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2.75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2.75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2.75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2.75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2.75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2.75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2.75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2.75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2.75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2.75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2.75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2.75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2.75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2.75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2.75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2.75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2.75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2.75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2.75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2.75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2.75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2.75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2.75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2.75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2.75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2.75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2.75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2.75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2.75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2.75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2.75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2.75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2.75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2.75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2.75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2.75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2.75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2.75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2.75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2.75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2.75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2.75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2.75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2.75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2.75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2.75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2.75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2.75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2.75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2.75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2.75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2.75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2.75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2.75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2.75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2.75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2.75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2.75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2.75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2.75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2.75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2.75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2.75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2.75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2.75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2.75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2.75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2.75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2.75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2.75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2.75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2.75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2.75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2.75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2.75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2.75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2.75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2.75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2.75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2.75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2.75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2.75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2.75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2.75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2.75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2.75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2.75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2.75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2.75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2.75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2.75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2.75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2.75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2.75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2.75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2.75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2.75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2.75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2.75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2.75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2.75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2.75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2.75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2.75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2.75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2.75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2.75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2.75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2.75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2.75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2.75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2.75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2.75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2.75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2.75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2.75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2.75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2.75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2.75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2.75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2.75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2.75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2.75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2.75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2.75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2.75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2.75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2.75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2.75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2.75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2.75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2.75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2.75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2.75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2.75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2.75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2.75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2.75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2.75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2.75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2.75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2.75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2.75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2.75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2.75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2.75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2.75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2.75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2.75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2.75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2.75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2.75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2.75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2.75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2.75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2.75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2.75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2.75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2.75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2.75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2.75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2.75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2.75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2.75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2.75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2.75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2.75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2.75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2.75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2.75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2.75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2.75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2.75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2.75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2.75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2.75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2.75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2.75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2.75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2.75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2.75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2.75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2.75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2.75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2.75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2.75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2.75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2.75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2.75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2.75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2.75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2.75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2.75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2.75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2.75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2.75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2.75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2.75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2.75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2.75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2.75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2.75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2.75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2.75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2.75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2.75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2.75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2.75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2.75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2.75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2.75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2.75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2.75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2.75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2.75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2.75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2.75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2.75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2.75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2.75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2.75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2.75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2.75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2.75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2.75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2.75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2.75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2.75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2.75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2.75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2.75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2.75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2.75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2.75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2.75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2.75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2.75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2.75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2.75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2.75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2.75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2.75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2.75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2.75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2.75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2.75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2.75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2.75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2.75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2.75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2.75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2.75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2.75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2.75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2.75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2.75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2.75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2.75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2.75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2.75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2.75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2.75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2.75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2.75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2.75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2.75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2.75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2.75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2.75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2.75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2.75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2.75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2.75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2.75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2.75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2.75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2.75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2.75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2.75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2.75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2.75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2.75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2.75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2.75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2.75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2.75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2.75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2.75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2.75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2.75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2.75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2.75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2.75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2.75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2.75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2.75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2.75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2.75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2.75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2.75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2.75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2.75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2.75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2.75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2.75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2.75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2.75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2.75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2.75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2.75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2.75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2.75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2.75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2.75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2.75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2.75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2.75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2.75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2.75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2.75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2.75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2.75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2.75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2.75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2.75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2.75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2.75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2.75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2.75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2.75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2.75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2.75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2.75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2.75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2.75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2.75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2.75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2.75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2.75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2.75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2.75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2.75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2.75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2.75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2.75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2.75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2.75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2.75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2.75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2.75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2.75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2.75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2.75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2.75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2.75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2.75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2.75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2.75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2.75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2.75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2.75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2.75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2.75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2.75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2.75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2.75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2.75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2.75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2.75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2.75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2.75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2.75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2.75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2.75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2.75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2.75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2.75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2.75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2.75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2.75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2.75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2.75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2.75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2.75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2.75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2.75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2.75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2.75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2.75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2.75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2.75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2.75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2.75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2.75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2.75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2.75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2.75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2.75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2.75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2.75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2.75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2.75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2.75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2.75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2.75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2.75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2.75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2.75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2.75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2.75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2.75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2.75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2.75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2.75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2.75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2.75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2.75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2.75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2.75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2.75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2.75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2.75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2.75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2.75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2.75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2.75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2.75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2.75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2.75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2.75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2.75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2.75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2.75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2.75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2.75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2.75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2.75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2.75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2.75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2.75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2.75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2.75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2.75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2.75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2.75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2.75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2.75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2.75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2.75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2.75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2.75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2.75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2.75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2.75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2.75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2.75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2.75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2.75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2.75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2.75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2.75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2.75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2.75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2.75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2.75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2.75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2.75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2.75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2.75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2.75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2.75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2.75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2.75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2.75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2.75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2.75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2.75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2.75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2.75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2.75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2.75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2.75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2.75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2.75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</sheetData>
  <sheetProtection sheet="1" objects="1" scenarios="1"/>
  <mergeCells count="9">
    <mergeCell ref="E2:G3"/>
    <mergeCell ref="B14:D15"/>
    <mergeCell ref="B25:C25"/>
    <mergeCell ref="B2:D2"/>
    <mergeCell ref="B5:D5"/>
    <mergeCell ref="B6:D7"/>
    <mergeCell ref="B9:D9"/>
    <mergeCell ref="B10:D11"/>
    <mergeCell ref="B13:D1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8DAA-7B47-4808-9AFC-B798D95676BB}">
  <sheetPr>
    <outlinePr summaryBelow="0" summaryRight="0"/>
  </sheetPr>
  <dimension ref="A2:AA1004"/>
  <sheetViews>
    <sheetView showGridLines="0" showRowColHeaders="0" zoomScaleNormal="100" workbookViewId="0"/>
  </sheetViews>
  <sheetFormatPr baseColWidth="10" defaultColWidth="12.7109375" defaultRowHeight="15.75" customHeight="1"/>
  <cols>
    <col min="1" max="1" width="2.7109375" style="68" customWidth="1"/>
    <col min="2" max="2" width="3.28515625" style="68" bestFit="1" customWidth="1"/>
    <col min="3" max="3" width="18.140625" style="68" customWidth="1"/>
    <col min="4" max="4" width="18.42578125" style="68" customWidth="1"/>
    <col min="5" max="5" width="15.28515625" style="68" customWidth="1"/>
    <col min="6" max="6" width="19.140625" style="68" bestFit="1" customWidth="1"/>
    <col min="7" max="18" width="7.85546875" style="68" customWidth="1"/>
    <col min="19" max="19" width="17.85546875" style="68" customWidth="1"/>
    <col min="20" max="16384" width="12.7109375" style="68"/>
  </cols>
  <sheetData>
    <row r="2" spans="1:27" ht="15.75" customHeight="1">
      <c r="F2" s="201" t="s">
        <v>124</v>
      </c>
      <c r="G2" s="201"/>
      <c r="H2" s="201"/>
      <c r="I2" s="201"/>
      <c r="J2" s="201"/>
      <c r="K2" s="201"/>
      <c r="L2" s="201"/>
    </row>
    <row r="3" spans="1:27" ht="15.75" customHeight="1">
      <c r="A3" s="66"/>
      <c r="B3" s="67"/>
      <c r="C3" s="67"/>
      <c r="D3" s="67"/>
      <c r="E3" s="67"/>
      <c r="F3" s="201"/>
      <c r="G3" s="201"/>
      <c r="H3" s="201"/>
      <c r="I3" s="201"/>
      <c r="J3" s="201"/>
      <c r="K3" s="201"/>
      <c r="L3" s="201"/>
      <c r="M3" s="67"/>
      <c r="N3" s="67"/>
      <c r="O3" s="67"/>
      <c r="P3" s="67"/>
      <c r="Q3" s="67"/>
      <c r="R3" s="66"/>
      <c r="S3" s="66"/>
      <c r="T3" s="66"/>
      <c r="U3" s="66"/>
      <c r="V3" s="66"/>
      <c r="W3" s="66"/>
      <c r="X3" s="66"/>
    </row>
    <row r="4" spans="1:27" ht="15">
      <c r="A4" s="66"/>
      <c r="B4" s="210"/>
      <c r="C4" s="211"/>
      <c r="D4" s="211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6"/>
      <c r="S4" s="66"/>
      <c r="T4" s="66"/>
      <c r="U4" s="66"/>
      <c r="V4" s="66"/>
      <c r="W4" s="66"/>
      <c r="X4" s="66"/>
    </row>
    <row r="5" spans="1:27" ht="15.75" customHeight="1" thickBot="1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6"/>
      <c r="S5" s="66"/>
      <c r="T5" s="66"/>
      <c r="U5" s="66"/>
      <c r="V5" s="66"/>
      <c r="W5" s="66"/>
      <c r="X5" s="66"/>
    </row>
    <row r="6" spans="1:27" ht="15.75" customHeight="1">
      <c r="A6" s="66"/>
      <c r="B6" s="227" t="s">
        <v>125</v>
      </c>
      <c r="C6" s="228"/>
      <c r="D6" s="229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6"/>
      <c r="S6" s="66"/>
      <c r="T6" s="66"/>
      <c r="U6" s="66"/>
      <c r="V6" s="66"/>
      <c r="W6" s="66"/>
      <c r="X6" s="66"/>
    </row>
    <row r="7" spans="1:27" ht="15.75" customHeight="1">
      <c r="A7" s="66"/>
      <c r="B7" s="230">
        <f>COUNTIF(E19:E38,"&gt;0")</f>
        <v>0</v>
      </c>
      <c r="C7" s="231"/>
      <c r="D7" s="232"/>
      <c r="E7" s="66"/>
      <c r="F7" s="66" t="s">
        <v>143</v>
      </c>
      <c r="G7" s="115">
        <f>SUMIF(Table_1[FECHA DE PAGO],F7,Table_1[VALOR])</f>
        <v>0</v>
      </c>
      <c r="H7" s="66"/>
      <c r="I7" s="67"/>
      <c r="J7" s="67"/>
      <c r="K7" s="67"/>
      <c r="L7" s="67"/>
      <c r="M7" s="67"/>
      <c r="N7" s="67"/>
      <c r="O7" s="67"/>
      <c r="P7" s="69"/>
      <c r="Q7" s="67"/>
      <c r="R7" s="66"/>
      <c r="S7" s="66"/>
      <c r="T7" s="66"/>
      <c r="U7" s="66"/>
      <c r="V7" s="66"/>
      <c r="W7" s="66"/>
      <c r="X7" s="66"/>
    </row>
    <row r="8" spans="1:27" ht="15.75" customHeight="1" thickBot="1">
      <c r="A8" s="66"/>
      <c r="B8" s="233"/>
      <c r="C8" s="234"/>
      <c r="D8" s="235"/>
      <c r="E8" s="66"/>
      <c r="F8" s="66" t="s">
        <v>144</v>
      </c>
      <c r="G8" s="115">
        <f>SUMIF(Table_1[FECHA DE PAGO],F8,Table_1[VALOR])</f>
        <v>0</v>
      </c>
      <c r="H8" s="67"/>
      <c r="I8" s="67"/>
      <c r="J8" s="67"/>
      <c r="K8" s="67"/>
      <c r="L8" s="67"/>
      <c r="M8" s="67"/>
      <c r="N8" s="67"/>
      <c r="O8" s="67"/>
      <c r="P8" s="69"/>
      <c r="Q8" s="67"/>
      <c r="R8" s="66"/>
      <c r="S8" s="66"/>
      <c r="T8" s="66"/>
      <c r="U8" s="66"/>
      <c r="V8" s="66"/>
      <c r="W8" s="66"/>
      <c r="X8" s="66"/>
    </row>
    <row r="9" spans="1:27" ht="15.75" customHeight="1" thickBot="1">
      <c r="A9" s="66"/>
      <c r="B9" s="66"/>
      <c r="C9" s="66"/>
      <c r="D9" s="66"/>
      <c r="E9" s="66"/>
      <c r="F9" s="66" t="s">
        <v>145</v>
      </c>
      <c r="G9" s="115">
        <f>SUMIF(Table_1[FECHA DE PAGO],F9,Table_1[VALOR])</f>
        <v>0</v>
      </c>
      <c r="H9" s="67"/>
      <c r="I9" s="67"/>
      <c r="J9" s="67"/>
      <c r="K9" s="67"/>
      <c r="L9" s="67"/>
      <c r="M9" s="67"/>
      <c r="N9" s="67"/>
      <c r="O9" s="67"/>
      <c r="P9" s="69"/>
      <c r="Q9" s="67"/>
      <c r="R9" s="66"/>
      <c r="S9" s="66"/>
      <c r="T9" s="66"/>
      <c r="U9" s="66"/>
      <c r="V9" s="66"/>
      <c r="W9" s="66"/>
      <c r="X9" s="66"/>
    </row>
    <row r="10" spans="1:27" ht="15.75" customHeight="1">
      <c r="A10" s="66"/>
      <c r="B10" s="227" t="s">
        <v>126</v>
      </c>
      <c r="C10" s="228"/>
      <c r="D10" s="229"/>
      <c r="E10" s="70"/>
      <c r="F10" s="66"/>
      <c r="G10" s="66"/>
      <c r="H10" s="66"/>
      <c r="I10" s="66"/>
      <c r="J10" s="66"/>
      <c r="K10" s="67"/>
      <c r="L10" s="67"/>
      <c r="M10" s="67"/>
      <c r="N10" s="67"/>
      <c r="O10" s="67"/>
      <c r="P10" s="67"/>
      <c r="Q10" s="67"/>
      <c r="R10" s="67"/>
      <c r="S10" s="69"/>
      <c r="T10" s="67"/>
      <c r="U10" s="66"/>
      <c r="V10" s="66"/>
      <c r="W10" s="66"/>
      <c r="X10" s="66"/>
      <c r="Y10" s="66"/>
      <c r="Z10" s="66"/>
      <c r="AA10" s="66"/>
    </row>
    <row r="11" spans="1:27" ht="15.75" customHeight="1">
      <c r="A11" s="66"/>
      <c r="B11" s="221">
        <f>SUM(E19:E38)</f>
        <v>0</v>
      </c>
      <c r="C11" s="236"/>
      <c r="D11" s="237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7"/>
      <c r="U11" s="66"/>
      <c r="V11" s="66"/>
      <c r="W11" s="66"/>
      <c r="X11" s="66"/>
      <c r="Y11" s="66"/>
      <c r="Z11" s="66"/>
      <c r="AA11" s="66"/>
    </row>
    <row r="12" spans="1:27" ht="15.75" customHeight="1" thickBot="1">
      <c r="A12" s="66"/>
      <c r="B12" s="238"/>
      <c r="C12" s="239"/>
      <c r="D12" s="240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  <c r="U12" s="66"/>
      <c r="V12" s="66"/>
      <c r="W12" s="66"/>
      <c r="X12" s="66"/>
      <c r="Y12" s="66"/>
      <c r="Z12" s="66"/>
      <c r="AA12" s="66"/>
    </row>
    <row r="13" spans="1:27" ht="15.75" customHeight="1" thickBot="1">
      <c r="A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7"/>
      <c r="U13" s="66"/>
      <c r="V13" s="66"/>
      <c r="W13" s="66"/>
      <c r="X13" s="66"/>
      <c r="Y13" s="66"/>
      <c r="Z13" s="66"/>
      <c r="AA13" s="66"/>
    </row>
    <row r="14" spans="1:27" ht="15.75" customHeight="1">
      <c r="A14" s="66"/>
      <c r="B14" s="227" t="s">
        <v>127</v>
      </c>
      <c r="C14" s="228"/>
      <c r="D14" s="229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  <c r="U14" s="66"/>
      <c r="V14" s="66"/>
      <c r="W14" s="66"/>
      <c r="X14" s="66"/>
      <c r="Y14" s="66"/>
      <c r="Z14" s="66"/>
      <c r="AA14" s="66"/>
    </row>
    <row r="15" spans="1:27" ht="15.75" customHeight="1">
      <c r="A15" s="66"/>
      <c r="B15" s="221">
        <f>B11*12</f>
        <v>0</v>
      </c>
      <c r="C15" s="222"/>
      <c r="D15" s="223"/>
      <c r="T15" s="67"/>
      <c r="U15" s="66"/>
      <c r="V15" s="66"/>
      <c r="W15" s="66"/>
      <c r="X15" s="66"/>
      <c r="Y15" s="66"/>
      <c r="Z15" s="66"/>
      <c r="AA15" s="66"/>
    </row>
    <row r="16" spans="1:27" ht="15.75" customHeight="1" thickBot="1">
      <c r="A16" s="66"/>
      <c r="B16" s="224"/>
      <c r="C16" s="225"/>
      <c r="D16" s="226"/>
      <c r="T16" s="67"/>
      <c r="U16" s="66"/>
      <c r="V16" s="66"/>
      <c r="W16" s="66"/>
      <c r="X16" s="66"/>
      <c r="Y16" s="66"/>
      <c r="Z16" s="66"/>
      <c r="AA16" s="66"/>
    </row>
    <row r="17" spans="1:27" ht="13.5" thickBot="1">
      <c r="A17" s="66"/>
      <c r="R17" s="71"/>
      <c r="T17" s="67"/>
      <c r="U17" s="66"/>
      <c r="V17" s="66"/>
      <c r="W17" s="66"/>
      <c r="X17" s="66"/>
      <c r="Y17" s="66"/>
      <c r="Z17" s="66"/>
      <c r="AA17" s="66"/>
    </row>
    <row r="18" spans="1:27" ht="15">
      <c r="A18" s="66"/>
      <c r="B18" s="72" t="s">
        <v>116</v>
      </c>
      <c r="C18" s="73" t="s">
        <v>117</v>
      </c>
      <c r="D18" s="74" t="s">
        <v>128</v>
      </c>
      <c r="E18" s="73" t="s">
        <v>129</v>
      </c>
      <c r="F18" s="74" t="s">
        <v>130</v>
      </c>
      <c r="G18" s="74" t="s">
        <v>131</v>
      </c>
      <c r="H18" s="74" t="s">
        <v>132</v>
      </c>
      <c r="I18" s="74" t="s">
        <v>133</v>
      </c>
      <c r="J18" s="74" t="s">
        <v>134</v>
      </c>
      <c r="K18" s="74" t="s">
        <v>135</v>
      </c>
      <c r="L18" s="74" t="s">
        <v>136</v>
      </c>
      <c r="M18" s="74" t="s">
        <v>137</v>
      </c>
      <c r="N18" s="74" t="s">
        <v>138</v>
      </c>
      <c r="O18" s="74" t="s">
        <v>139</v>
      </c>
      <c r="P18" s="74" t="s">
        <v>140</v>
      </c>
      <c r="Q18" s="74" t="s">
        <v>141</v>
      </c>
      <c r="R18" s="74" t="s">
        <v>142</v>
      </c>
      <c r="S18" s="114" t="s">
        <v>35</v>
      </c>
      <c r="T18" s="67"/>
      <c r="U18" s="66"/>
      <c r="V18" s="66"/>
      <c r="W18" s="66"/>
      <c r="X18" s="66"/>
      <c r="Y18" s="66"/>
      <c r="Z18" s="66"/>
      <c r="AA18" s="66"/>
    </row>
    <row r="19" spans="1:27" ht="15">
      <c r="A19" s="66"/>
      <c r="B19" s="75">
        <v>1</v>
      </c>
      <c r="C19" s="76"/>
      <c r="D19" s="77"/>
      <c r="E19" s="77"/>
      <c r="F19" s="78" t="b">
        <v>0</v>
      </c>
      <c r="G19" s="78" t="b">
        <v>0</v>
      </c>
      <c r="H19" s="78" t="b">
        <v>0</v>
      </c>
      <c r="I19" s="78" t="b">
        <v>0</v>
      </c>
      <c r="J19" s="78" t="b">
        <v>0</v>
      </c>
      <c r="K19" s="78" t="b">
        <v>0</v>
      </c>
      <c r="L19" s="78" t="b">
        <v>0</v>
      </c>
      <c r="M19" s="78" t="b">
        <v>0</v>
      </c>
      <c r="N19" s="78" t="b">
        <v>0</v>
      </c>
      <c r="O19" s="78" t="b">
        <v>0</v>
      </c>
      <c r="P19" s="78" t="b">
        <v>0</v>
      </c>
      <c r="Q19" s="78" t="b">
        <v>0</v>
      </c>
      <c r="R19" s="78" t="b">
        <v>0</v>
      </c>
      <c r="S19" s="109">
        <f t="shared" ref="S19:S38" si="0">COUNTIF(G19:R19,"VERDADERO")*E19</f>
        <v>0</v>
      </c>
      <c r="T19" s="79"/>
      <c r="U19" s="80"/>
      <c r="V19" s="66"/>
      <c r="W19" s="66"/>
      <c r="X19" s="66"/>
      <c r="Y19" s="66"/>
      <c r="Z19" s="66"/>
      <c r="AA19" s="66"/>
    </row>
    <row r="20" spans="1:27" ht="15">
      <c r="A20" s="66"/>
      <c r="B20" s="81">
        <v>2</v>
      </c>
      <c r="C20" s="82"/>
      <c r="D20" s="83"/>
      <c r="E20" s="83"/>
      <c r="F20" s="84" t="b">
        <v>0</v>
      </c>
      <c r="G20" s="85" t="b">
        <v>0</v>
      </c>
      <c r="H20" s="85" t="b">
        <v>0</v>
      </c>
      <c r="I20" s="85" t="b">
        <v>0</v>
      </c>
      <c r="J20" s="85" t="b">
        <v>0</v>
      </c>
      <c r="K20" s="85" t="b">
        <v>0</v>
      </c>
      <c r="L20" s="85" t="b">
        <v>0</v>
      </c>
      <c r="M20" s="85" t="b">
        <v>0</v>
      </c>
      <c r="N20" s="85" t="b">
        <v>0</v>
      </c>
      <c r="O20" s="85" t="b">
        <v>0</v>
      </c>
      <c r="P20" s="85" t="b">
        <v>0</v>
      </c>
      <c r="Q20" s="85" t="b">
        <v>0</v>
      </c>
      <c r="R20" s="85" t="b">
        <v>0</v>
      </c>
      <c r="S20" s="109">
        <f t="shared" si="0"/>
        <v>0</v>
      </c>
      <c r="T20" s="79"/>
      <c r="U20" s="80"/>
      <c r="V20" s="66"/>
      <c r="W20" s="66"/>
      <c r="X20" s="66"/>
      <c r="Y20" s="66"/>
      <c r="Z20" s="66"/>
      <c r="AA20" s="66"/>
    </row>
    <row r="21" spans="1:27" ht="15">
      <c r="A21" s="66"/>
      <c r="B21" s="75">
        <v>3</v>
      </c>
      <c r="C21" s="76"/>
      <c r="D21" s="77"/>
      <c r="E21" s="77"/>
      <c r="F21" s="78" t="b">
        <v>0</v>
      </c>
      <c r="G21" s="78" t="b">
        <v>0</v>
      </c>
      <c r="H21" s="78" t="b">
        <v>0</v>
      </c>
      <c r="I21" s="78" t="b">
        <v>0</v>
      </c>
      <c r="J21" s="78" t="b">
        <v>0</v>
      </c>
      <c r="K21" s="78" t="b">
        <v>0</v>
      </c>
      <c r="L21" s="78" t="b">
        <v>0</v>
      </c>
      <c r="M21" s="78" t="b">
        <v>0</v>
      </c>
      <c r="N21" s="78" t="b">
        <v>0</v>
      </c>
      <c r="O21" s="78" t="b">
        <v>0</v>
      </c>
      <c r="P21" s="78" t="b">
        <v>0</v>
      </c>
      <c r="Q21" s="78" t="b">
        <v>0</v>
      </c>
      <c r="R21" s="78" t="b">
        <v>0</v>
      </c>
      <c r="S21" s="109">
        <f t="shared" si="0"/>
        <v>0</v>
      </c>
      <c r="T21" s="79"/>
      <c r="U21" s="80"/>
      <c r="V21" s="66"/>
      <c r="W21" s="66"/>
      <c r="X21" s="66"/>
      <c r="Y21" s="66"/>
      <c r="Z21" s="66"/>
      <c r="AA21" s="66"/>
    </row>
    <row r="22" spans="1:27" ht="15">
      <c r="A22" s="66"/>
      <c r="B22" s="81">
        <v>4</v>
      </c>
      <c r="C22" s="82"/>
      <c r="D22" s="83"/>
      <c r="E22" s="83"/>
      <c r="F22" s="84" t="b">
        <v>0</v>
      </c>
      <c r="G22" s="85" t="b">
        <v>0</v>
      </c>
      <c r="H22" s="85" t="b">
        <v>0</v>
      </c>
      <c r="I22" s="85" t="b">
        <v>0</v>
      </c>
      <c r="J22" s="85" t="b">
        <v>0</v>
      </c>
      <c r="K22" s="85" t="b">
        <v>0</v>
      </c>
      <c r="L22" s="85" t="b">
        <v>0</v>
      </c>
      <c r="M22" s="85" t="b">
        <v>0</v>
      </c>
      <c r="N22" s="85" t="b">
        <v>0</v>
      </c>
      <c r="O22" s="85" t="b">
        <v>0</v>
      </c>
      <c r="P22" s="85" t="b">
        <v>0</v>
      </c>
      <c r="Q22" s="85" t="b">
        <v>0</v>
      </c>
      <c r="R22" s="85" t="b">
        <v>0</v>
      </c>
      <c r="S22" s="109">
        <f t="shared" si="0"/>
        <v>0</v>
      </c>
      <c r="T22" s="79"/>
      <c r="U22" s="80"/>
      <c r="V22" s="66"/>
      <c r="W22" s="66"/>
      <c r="X22" s="66"/>
      <c r="Y22" s="66"/>
      <c r="Z22" s="66"/>
      <c r="AA22" s="66"/>
    </row>
    <row r="23" spans="1:27" ht="15">
      <c r="A23" s="66"/>
      <c r="B23" s="75">
        <v>5</v>
      </c>
      <c r="C23" s="76"/>
      <c r="D23" s="77"/>
      <c r="E23" s="77"/>
      <c r="F23" s="78" t="b">
        <v>0</v>
      </c>
      <c r="G23" s="78" t="b">
        <v>0</v>
      </c>
      <c r="H23" s="78" t="b">
        <v>0</v>
      </c>
      <c r="I23" s="78" t="b">
        <v>0</v>
      </c>
      <c r="J23" s="78" t="b">
        <v>0</v>
      </c>
      <c r="K23" s="78" t="b">
        <v>0</v>
      </c>
      <c r="L23" s="78" t="b">
        <v>0</v>
      </c>
      <c r="M23" s="78" t="b">
        <v>0</v>
      </c>
      <c r="N23" s="78" t="b">
        <v>0</v>
      </c>
      <c r="O23" s="78" t="b">
        <v>0</v>
      </c>
      <c r="P23" s="78" t="b">
        <v>0</v>
      </c>
      <c r="Q23" s="78" t="b">
        <v>0</v>
      </c>
      <c r="R23" s="78" t="b">
        <v>0</v>
      </c>
      <c r="S23" s="109">
        <f t="shared" si="0"/>
        <v>0</v>
      </c>
      <c r="T23" s="79"/>
      <c r="U23" s="80"/>
      <c r="V23" s="66"/>
      <c r="W23" s="66"/>
      <c r="X23" s="66"/>
      <c r="Y23" s="66"/>
      <c r="Z23" s="66"/>
      <c r="AA23" s="66"/>
    </row>
    <row r="24" spans="1:27" ht="15">
      <c r="A24" s="66"/>
      <c r="B24" s="81">
        <v>6</v>
      </c>
      <c r="C24" s="82"/>
      <c r="D24" s="83"/>
      <c r="E24" s="83"/>
      <c r="F24" s="84" t="b">
        <v>0</v>
      </c>
      <c r="G24" s="85" t="b">
        <v>0</v>
      </c>
      <c r="H24" s="85" t="b">
        <v>0</v>
      </c>
      <c r="I24" s="85" t="b">
        <v>0</v>
      </c>
      <c r="J24" s="85" t="b">
        <v>0</v>
      </c>
      <c r="K24" s="85" t="b">
        <v>0</v>
      </c>
      <c r="L24" s="85" t="b">
        <v>0</v>
      </c>
      <c r="M24" s="85" t="b">
        <v>0</v>
      </c>
      <c r="N24" s="85" t="b">
        <v>0</v>
      </c>
      <c r="O24" s="85" t="b">
        <v>0</v>
      </c>
      <c r="P24" s="85" t="b">
        <v>0</v>
      </c>
      <c r="Q24" s="85" t="b">
        <v>0</v>
      </c>
      <c r="R24" s="85" t="b">
        <v>0</v>
      </c>
      <c r="S24" s="109">
        <f t="shared" si="0"/>
        <v>0</v>
      </c>
      <c r="T24" s="79"/>
      <c r="U24" s="80"/>
      <c r="V24" s="66"/>
      <c r="W24" s="66"/>
      <c r="X24" s="66"/>
      <c r="Y24" s="66"/>
      <c r="Z24" s="66"/>
      <c r="AA24" s="66"/>
    </row>
    <row r="25" spans="1:27" ht="15">
      <c r="A25" s="66"/>
      <c r="B25" s="75">
        <v>7</v>
      </c>
      <c r="C25" s="76"/>
      <c r="D25" s="77"/>
      <c r="E25" s="77"/>
      <c r="F25" s="78" t="b">
        <v>0</v>
      </c>
      <c r="G25" s="78" t="b">
        <v>0</v>
      </c>
      <c r="H25" s="78" t="b">
        <v>0</v>
      </c>
      <c r="I25" s="78" t="b">
        <v>0</v>
      </c>
      <c r="J25" s="78" t="b">
        <v>0</v>
      </c>
      <c r="K25" s="78" t="b">
        <v>0</v>
      </c>
      <c r="L25" s="78" t="b">
        <v>0</v>
      </c>
      <c r="M25" s="78" t="b">
        <v>0</v>
      </c>
      <c r="N25" s="78" t="b">
        <v>0</v>
      </c>
      <c r="O25" s="78" t="b">
        <v>0</v>
      </c>
      <c r="P25" s="78" t="b">
        <v>0</v>
      </c>
      <c r="Q25" s="78" t="b">
        <v>0</v>
      </c>
      <c r="R25" s="78" t="b">
        <v>0</v>
      </c>
      <c r="S25" s="109">
        <f t="shared" si="0"/>
        <v>0</v>
      </c>
      <c r="T25" s="79"/>
      <c r="U25" s="80"/>
      <c r="V25" s="66"/>
      <c r="W25" s="66"/>
      <c r="X25" s="66"/>
      <c r="Y25" s="66"/>
      <c r="Z25" s="66"/>
      <c r="AA25" s="66"/>
    </row>
    <row r="26" spans="1:27" ht="15">
      <c r="A26" s="66"/>
      <c r="B26" s="81">
        <v>8</v>
      </c>
      <c r="C26" s="82"/>
      <c r="D26" s="83"/>
      <c r="E26" s="83"/>
      <c r="F26" s="84" t="b">
        <v>0</v>
      </c>
      <c r="G26" s="85" t="b">
        <v>0</v>
      </c>
      <c r="H26" s="85" t="b">
        <v>0</v>
      </c>
      <c r="I26" s="85" t="b">
        <v>0</v>
      </c>
      <c r="J26" s="85" t="b">
        <v>0</v>
      </c>
      <c r="K26" s="85" t="b">
        <v>0</v>
      </c>
      <c r="L26" s="85" t="b">
        <v>0</v>
      </c>
      <c r="M26" s="85" t="b">
        <v>0</v>
      </c>
      <c r="N26" s="85" t="b">
        <v>0</v>
      </c>
      <c r="O26" s="85" t="b">
        <v>0</v>
      </c>
      <c r="P26" s="85" t="b">
        <v>0</v>
      </c>
      <c r="Q26" s="85" t="b">
        <v>0</v>
      </c>
      <c r="R26" s="85" t="b">
        <v>0</v>
      </c>
      <c r="S26" s="109">
        <f t="shared" si="0"/>
        <v>0</v>
      </c>
      <c r="T26" s="79"/>
      <c r="U26" s="80"/>
      <c r="V26" s="66"/>
      <c r="W26" s="66"/>
      <c r="X26" s="66"/>
      <c r="Y26" s="66"/>
      <c r="Z26" s="66"/>
      <c r="AA26" s="66"/>
    </row>
    <row r="27" spans="1:27" ht="15">
      <c r="A27" s="66"/>
      <c r="B27" s="75">
        <v>9</v>
      </c>
      <c r="C27" s="76"/>
      <c r="D27" s="77"/>
      <c r="E27" s="77"/>
      <c r="F27" s="78" t="b">
        <v>0</v>
      </c>
      <c r="G27" s="78" t="b">
        <v>0</v>
      </c>
      <c r="H27" s="78" t="b">
        <v>0</v>
      </c>
      <c r="I27" s="78" t="b">
        <v>0</v>
      </c>
      <c r="J27" s="78" t="b">
        <v>0</v>
      </c>
      <c r="K27" s="78" t="b">
        <v>0</v>
      </c>
      <c r="L27" s="78" t="b">
        <v>0</v>
      </c>
      <c r="M27" s="78" t="b">
        <v>0</v>
      </c>
      <c r="N27" s="78" t="b">
        <v>0</v>
      </c>
      <c r="O27" s="78" t="b">
        <v>0</v>
      </c>
      <c r="P27" s="78" t="b">
        <v>0</v>
      </c>
      <c r="Q27" s="78" t="b">
        <v>0</v>
      </c>
      <c r="R27" s="78" t="b">
        <v>0</v>
      </c>
      <c r="S27" s="109">
        <f t="shared" si="0"/>
        <v>0</v>
      </c>
      <c r="T27" s="79"/>
      <c r="U27" s="80"/>
      <c r="V27" s="66"/>
      <c r="W27" s="66"/>
      <c r="X27" s="66"/>
      <c r="Y27" s="66"/>
      <c r="Z27" s="66"/>
      <c r="AA27" s="66"/>
    </row>
    <row r="28" spans="1:27" ht="15">
      <c r="A28" s="66"/>
      <c r="B28" s="81">
        <v>10</v>
      </c>
      <c r="C28" s="82"/>
      <c r="D28" s="83"/>
      <c r="E28" s="83"/>
      <c r="F28" s="84" t="b">
        <v>0</v>
      </c>
      <c r="G28" s="85" t="b">
        <v>0</v>
      </c>
      <c r="H28" s="85" t="b">
        <v>0</v>
      </c>
      <c r="I28" s="85" t="b">
        <v>0</v>
      </c>
      <c r="J28" s="85" t="b">
        <v>0</v>
      </c>
      <c r="K28" s="85" t="b">
        <v>0</v>
      </c>
      <c r="L28" s="85" t="b">
        <v>0</v>
      </c>
      <c r="M28" s="85" t="b">
        <v>0</v>
      </c>
      <c r="N28" s="85" t="b">
        <v>0</v>
      </c>
      <c r="O28" s="85" t="b">
        <v>0</v>
      </c>
      <c r="P28" s="85" t="b">
        <v>0</v>
      </c>
      <c r="Q28" s="85" t="b">
        <v>0</v>
      </c>
      <c r="R28" s="85" t="b">
        <v>0</v>
      </c>
      <c r="S28" s="109">
        <f t="shared" si="0"/>
        <v>0</v>
      </c>
      <c r="T28" s="79"/>
      <c r="U28" s="80"/>
      <c r="V28" s="66"/>
      <c r="W28" s="66"/>
      <c r="X28" s="66"/>
      <c r="Y28" s="66"/>
      <c r="Z28" s="66"/>
      <c r="AA28" s="66"/>
    </row>
    <row r="29" spans="1:27" ht="15">
      <c r="A29" s="66"/>
      <c r="B29" s="75">
        <v>11</v>
      </c>
      <c r="C29" s="76"/>
      <c r="D29" s="77"/>
      <c r="E29" s="77"/>
      <c r="F29" s="78" t="b">
        <v>0</v>
      </c>
      <c r="G29" s="78" t="b">
        <v>0</v>
      </c>
      <c r="H29" s="78" t="b">
        <v>0</v>
      </c>
      <c r="I29" s="78" t="b">
        <v>0</v>
      </c>
      <c r="J29" s="78" t="b">
        <v>0</v>
      </c>
      <c r="K29" s="78" t="b">
        <v>0</v>
      </c>
      <c r="L29" s="78" t="b">
        <v>0</v>
      </c>
      <c r="M29" s="78" t="b">
        <v>0</v>
      </c>
      <c r="N29" s="78" t="b">
        <v>0</v>
      </c>
      <c r="O29" s="78" t="b">
        <v>0</v>
      </c>
      <c r="P29" s="78" t="b">
        <v>0</v>
      </c>
      <c r="Q29" s="78" t="b">
        <v>0</v>
      </c>
      <c r="R29" s="78" t="b">
        <v>0</v>
      </c>
      <c r="S29" s="109">
        <f t="shared" si="0"/>
        <v>0</v>
      </c>
      <c r="T29" s="79"/>
      <c r="U29" s="80"/>
      <c r="V29" s="66"/>
      <c r="W29" s="66"/>
      <c r="X29" s="66"/>
      <c r="Y29" s="66"/>
      <c r="Z29" s="66"/>
      <c r="AA29" s="66"/>
    </row>
    <row r="30" spans="1:27" ht="15">
      <c r="A30" s="66"/>
      <c r="B30" s="81">
        <v>12</v>
      </c>
      <c r="C30" s="82"/>
      <c r="D30" s="83"/>
      <c r="E30" s="83"/>
      <c r="F30" s="84" t="b">
        <v>0</v>
      </c>
      <c r="G30" s="85" t="b">
        <v>0</v>
      </c>
      <c r="H30" s="85" t="b">
        <v>0</v>
      </c>
      <c r="I30" s="85" t="b">
        <v>0</v>
      </c>
      <c r="J30" s="85" t="b">
        <v>0</v>
      </c>
      <c r="K30" s="85" t="b">
        <v>0</v>
      </c>
      <c r="L30" s="85" t="b">
        <v>0</v>
      </c>
      <c r="M30" s="85" t="b">
        <v>0</v>
      </c>
      <c r="N30" s="85" t="b">
        <v>0</v>
      </c>
      <c r="O30" s="85" t="b">
        <v>0</v>
      </c>
      <c r="P30" s="85" t="b">
        <v>0</v>
      </c>
      <c r="Q30" s="85" t="b">
        <v>0</v>
      </c>
      <c r="R30" s="85" t="b">
        <v>0</v>
      </c>
      <c r="S30" s="109">
        <f t="shared" si="0"/>
        <v>0</v>
      </c>
      <c r="T30" s="79"/>
      <c r="U30" s="80"/>
      <c r="V30" s="66"/>
      <c r="W30" s="66"/>
      <c r="X30" s="66"/>
      <c r="Y30" s="66"/>
      <c r="Z30" s="66"/>
      <c r="AA30" s="66"/>
    </row>
    <row r="31" spans="1:27" ht="15">
      <c r="A31" s="66"/>
      <c r="B31" s="75">
        <v>13</v>
      </c>
      <c r="C31" s="76"/>
      <c r="D31" s="77"/>
      <c r="E31" s="77"/>
      <c r="F31" s="78" t="b">
        <v>0</v>
      </c>
      <c r="G31" s="78" t="b">
        <v>0</v>
      </c>
      <c r="H31" s="78" t="b">
        <v>0</v>
      </c>
      <c r="I31" s="78" t="b">
        <v>0</v>
      </c>
      <c r="J31" s="78" t="b">
        <v>0</v>
      </c>
      <c r="K31" s="78" t="b">
        <v>0</v>
      </c>
      <c r="L31" s="78" t="b">
        <v>0</v>
      </c>
      <c r="M31" s="78" t="b">
        <v>0</v>
      </c>
      <c r="N31" s="78" t="b">
        <v>0</v>
      </c>
      <c r="O31" s="78" t="b">
        <v>0</v>
      </c>
      <c r="P31" s="78" t="b">
        <v>0</v>
      </c>
      <c r="Q31" s="78" t="b">
        <v>0</v>
      </c>
      <c r="R31" s="78" t="b">
        <v>0</v>
      </c>
      <c r="S31" s="109">
        <f t="shared" si="0"/>
        <v>0</v>
      </c>
      <c r="T31" s="79"/>
      <c r="U31" s="80"/>
      <c r="V31" s="66"/>
      <c r="W31" s="66"/>
      <c r="X31" s="66"/>
      <c r="Y31" s="66"/>
      <c r="Z31" s="66"/>
      <c r="AA31" s="66"/>
    </row>
    <row r="32" spans="1:27" ht="15">
      <c r="A32" s="66"/>
      <c r="B32" s="81">
        <v>14</v>
      </c>
      <c r="C32" s="82"/>
      <c r="D32" s="83"/>
      <c r="E32" s="83"/>
      <c r="F32" s="84" t="b">
        <v>0</v>
      </c>
      <c r="G32" s="85" t="b">
        <v>0</v>
      </c>
      <c r="H32" s="85" t="b">
        <v>0</v>
      </c>
      <c r="I32" s="85" t="b">
        <v>0</v>
      </c>
      <c r="J32" s="85" t="b">
        <v>0</v>
      </c>
      <c r="K32" s="85" t="b">
        <v>0</v>
      </c>
      <c r="L32" s="85" t="b">
        <v>0</v>
      </c>
      <c r="M32" s="85" t="b">
        <v>0</v>
      </c>
      <c r="N32" s="85" t="b">
        <v>0</v>
      </c>
      <c r="O32" s="85" t="b">
        <v>0</v>
      </c>
      <c r="P32" s="85" t="b">
        <v>0</v>
      </c>
      <c r="Q32" s="85" t="b">
        <v>0</v>
      </c>
      <c r="R32" s="85" t="b">
        <v>0</v>
      </c>
      <c r="S32" s="109">
        <f t="shared" si="0"/>
        <v>0</v>
      </c>
      <c r="T32" s="79"/>
      <c r="U32" s="80"/>
      <c r="V32" s="66"/>
      <c r="W32" s="66"/>
      <c r="X32" s="66"/>
      <c r="Y32" s="66"/>
      <c r="Z32" s="66"/>
      <c r="AA32" s="66"/>
    </row>
    <row r="33" spans="1:27" ht="15">
      <c r="A33" s="66"/>
      <c r="B33" s="75">
        <v>15</v>
      </c>
      <c r="C33" s="76"/>
      <c r="D33" s="77"/>
      <c r="E33" s="77"/>
      <c r="F33" s="78" t="b">
        <v>0</v>
      </c>
      <c r="G33" s="78" t="b">
        <v>0</v>
      </c>
      <c r="H33" s="78" t="b">
        <v>0</v>
      </c>
      <c r="I33" s="78" t="b">
        <v>0</v>
      </c>
      <c r="J33" s="78" t="b">
        <v>0</v>
      </c>
      <c r="K33" s="78" t="b">
        <v>0</v>
      </c>
      <c r="L33" s="78" t="b">
        <v>0</v>
      </c>
      <c r="M33" s="78" t="b">
        <v>0</v>
      </c>
      <c r="N33" s="78" t="b">
        <v>0</v>
      </c>
      <c r="O33" s="78" t="b">
        <v>0</v>
      </c>
      <c r="P33" s="78" t="b">
        <v>0</v>
      </c>
      <c r="Q33" s="78" t="b">
        <v>0</v>
      </c>
      <c r="R33" s="78" t="b">
        <v>0</v>
      </c>
      <c r="S33" s="109">
        <f t="shared" si="0"/>
        <v>0</v>
      </c>
      <c r="T33" s="79"/>
      <c r="U33" s="80"/>
      <c r="V33" s="66"/>
      <c r="W33" s="66"/>
      <c r="X33" s="66"/>
      <c r="Y33" s="66"/>
      <c r="Z33" s="66"/>
      <c r="AA33" s="66"/>
    </row>
    <row r="34" spans="1:27" ht="15">
      <c r="A34" s="66"/>
      <c r="B34" s="81">
        <v>16</v>
      </c>
      <c r="C34" s="82"/>
      <c r="D34" s="83"/>
      <c r="E34" s="83"/>
      <c r="F34" s="84" t="b">
        <v>0</v>
      </c>
      <c r="G34" s="85" t="b">
        <v>0</v>
      </c>
      <c r="H34" s="85" t="b">
        <v>0</v>
      </c>
      <c r="I34" s="85" t="b">
        <v>0</v>
      </c>
      <c r="J34" s="85" t="b">
        <v>0</v>
      </c>
      <c r="K34" s="85" t="b">
        <v>0</v>
      </c>
      <c r="L34" s="85" t="b">
        <v>0</v>
      </c>
      <c r="M34" s="85" t="b">
        <v>0</v>
      </c>
      <c r="N34" s="85" t="b">
        <v>0</v>
      </c>
      <c r="O34" s="85" t="b">
        <v>0</v>
      </c>
      <c r="P34" s="85" t="b">
        <v>0</v>
      </c>
      <c r="Q34" s="85" t="b">
        <v>0</v>
      </c>
      <c r="R34" s="85" t="b">
        <v>0</v>
      </c>
      <c r="S34" s="109">
        <f t="shared" si="0"/>
        <v>0</v>
      </c>
      <c r="T34" s="79"/>
      <c r="U34" s="80"/>
      <c r="V34" s="66"/>
      <c r="W34" s="66"/>
      <c r="X34" s="66"/>
      <c r="Y34" s="66"/>
      <c r="Z34" s="66"/>
      <c r="AA34" s="66"/>
    </row>
    <row r="35" spans="1:27" ht="15">
      <c r="A35" s="66"/>
      <c r="B35" s="75">
        <v>17</v>
      </c>
      <c r="C35" s="76"/>
      <c r="D35" s="77"/>
      <c r="E35" s="77"/>
      <c r="F35" s="78" t="b">
        <v>0</v>
      </c>
      <c r="G35" s="78" t="b">
        <v>0</v>
      </c>
      <c r="H35" s="78" t="b">
        <v>0</v>
      </c>
      <c r="I35" s="78" t="b">
        <v>0</v>
      </c>
      <c r="J35" s="78" t="b">
        <v>0</v>
      </c>
      <c r="K35" s="78" t="b">
        <v>0</v>
      </c>
      <c r="L35" s="78" t="b">
        <v>0</v>
      </c>
      <c r="M35" s="78" t="b">
        <v>0</v>
      </c>
      <c r="N35" s="78" t="b">
        <v>0</v>
      </c>
      <c r="O35" s="78" t="b">
        <v>0</v>
      </c>
      <c r="P35" s="78" t="b">
        <v>0</v>
      </c>
      <c r="Q35" s="78" t="b">
        <v>0</v>
      </c>
      <c r="R35" s="78" t="b">
        <v>0</v>
      </c>
      <c r="S35" s="109">
        <f t="shared" si="0"/>
        <v>0</v>
      </c>
      <c r="T35" s="79"/>
      <c r="U35" s="80"/>
      <c r="V35" s="66"/>
      <c r="W35" s="66"/>
      <c r="X35" s="66"/>
      <c r="Y35" s="66"/>
      <c r="Z35" s="66"/>
      <c r="AA35" s="66"/>
    </row>
    <row r="36" spans="1:27" ht="15">
      <c r="A36" s="66"/>
      <c r="B36" s="81">
        <v>18</v>
      </c>
      <c r="C36" s="82"/>
      <c r="D36" s="83"/>
      <c r="E36" s="83"/>
      <c r="F36" s="84" t="b">
        <v>0</v>
      </c>
      <c r="G36" s="85" t="b">
        <v>0</v>
      </c>
      <c r="H36" s="85" t="b">
        <v>0</v>
      </c>
      <c r="I36" s="85" t="b">
        <v>0</v>
      </c>
      <c r="J36" s="85" t="b">
        <v>0</v>
      </c>
      <c r="K36" s="85" t="b">
        <v>0</v>
      </c>
      <c r="L36" s="85" t="b">
        <v>0</v>
      </c>
      <c r="M36" s="85" t="b">
        <v>0</v>
      </c>
      <c r="N36" s="85" t="b">
        <v>0</v>
      </c>
      <c r="O36" s="85" t="b">
        <v>0</v>
      </c>
      <c r="P36" s="85" t="b">
        <v>0</v>
      </c>
      <c r="Q36" s="85" t="b">
        <v>0</v>
      </c>
      <c r="R36" s="85" t="b">
        <v>0</v>
      </c>
      <c r="S36" s="109">
        <f t="shared" si="0"/>
        <v>0</v>
      </c>
      <c r="T36" s="79"/>
      <c r="U36" s="80"/>
      <c r="V36" s="66"/>
      <c r="W36" s="66"/>
      <c r="X36" s="66"/>
      <c r="Y36" s="66"/>
      <c r="Z36" s="66"/>
      <c r="AA36" s="66"/>
    </row>
    <row r="37" spans="1:27" ht="15">
      <c r="A37" s="66"/>
      <c r="B37" s="75">
        <v>19</v>
      </c>
      <c r="C37" s="76"/>
      <c r="D37" s="77"/>
      <c r="E37" s="77"/>
      <c r="F37" s="78" t="b">
        <v>0</v>
      </c>
      <c r="G37" s="78" t="b">
        <v>0</v>
      </c>
      <c r="H37" s="78" t="b">
        <v>0</v>
      </c>
      <c r="I37" s="78" t="b">
        <v>0</v>
      </c>
      <c r="J37" s="78" t="b">
        <v>0</v>
      </c>
      <c r="K37" s="78" t="b">
        <v>0</v>
      </c>
      <c r="L37" s="78" t="b">
        <v>0</v>
      </c>
      <c r="M37" s="78" t="b">
        <v>0</v>
      </c>
      <c r="N37" s="78" t="b">
        <v>0</v>
      </c>
      <c r="O37" s="78" t="b">
        <v>0</v>
      </c>
      <c r="P37" s="78" t="b">
        <v>0</v>
      </c>
      <c r="Q37" s="78" t="b">
        <v>0</v>
      </c>
      <c r="R37" s="78" t="b">
        <v>0</v>
      </c>
      <c r="S37" s="109">
        <f t="shared" si="0"/>
        <v>0</v>
      </c>
      <c r="T37" s="79"/>
      <c r="U37" s="80"/>
      <c r="V37" s="66"/>
      <c r="W37" s="66"/>
      <c r="X37" s="66"/>
      <c r="Y37" s="66"/>
      <c r="Z37" s="66"/>
      <c r="AA37" s="66"/>
    </row>
    <row r="38" spans="1:27" thickBot="1">
      <c r="A38" s="66"/>
      <c r="B38" s="86">
        <v>20</v>
      </c>
      <c r="C38" s="87"/>
      <c r="D38" s="88"/>
      <c r="E38" s="88"/>
      <c r="F38" s="89" t="b">
        <v>0</v>
      </c>
      <c r="G38" s="90" t="b">
        <v>0</v>
      </c>
      <c r="H38" s="90" t="b">
        <v>0</v>
      </c>
      <c r="I38" s="90" t="b">
        <v>0</v>
      </c>
      <c r="J38" s="90" t="b">
        <v>0</v>
      </c>
      <c r="K38" s="90" t="b">
        <v>0</v>
      </c>
      <c r="L38" s="90" t="b">
        <v>0</v>
      </c>
      <c r="M38" s="90" t="b">
        <v>0</v>
      </c>
      <c r="N38" s="90" t="b">
        <v>0</v>
      </c>
      <c r="O38" s="90" t="b">
        <v>0</v>
      </c>
      <c r="P38" s="90" t="b">
        <v>0</v>
      </c>
      <c r="Q38" s="90" t="b">
        <v>0</v>
      </c>
      <c r="R38" s="90" t="b">
        <v>0</v>
      </c>
      <c r="S38" s="109">
        <f t="shared" si="0"/>
        <v>0</v>
      </c>
      <c r="T38" s="79"/>
      <c r="U38" s="80"/>
      <c r="V38" s="66"/>
      <c r="W38" s="66"/>
      <c r="X38" s="66"/>
      <c r="Y38" s="66"/>
      <c r="Z38" s="66"/>
      <c r="AA38" s="66"/>
    </row>
    <row r="39" spans="1:27" ht="12.75">
      <c r="A39" s="66"/>
      <c r="T39" s="66"/>
      <c r="U39" s="66"/>
      <c r="V39" s="66"/>
      <c r="W39" s="66"/>
      <c r="X39" s="66"/>
      <c r="Y39" s="66"/>
      <c r="Z39" s="66"/>
      <c r="AA39" s="66"/>
    </row>
    <row r="40" spans="1:27" ht="12.75">
      <c r="A40" s="66"/>
      <c r="B40" s="66"/>
      <c r="C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</row>
    <row r="41" spans="1:27" ht="12.75">
      <c r="A41" s="66"/>
      <c r="B41" s="66"/>
      <c r="C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</row>
    <row r="42" spans="1:27" ht="12.75">
      <c r="A42" s="66"/>
      <c r="B42" s="66"/>
      <c r="C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</row>
    <row r="43" spans="1:27" ht="12.75">
      <c r="A43" s="66"/>
      <c r="B43" s="66"/>
      <c r="C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</row>
    <row r="44" spans="1:27" ht="12.75">
      <c r="A44" s="66"/>
      <c r="B44" s="66"/>
      <c r="C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</row>
    <row r="45" spans="1:27" ht="12.75">
      <c r="A45" s="66"/>
      <c r="B45" s="66"/>
      <c r="C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</row>
    <row r="46" spans="1:27" ht="12.75">
      <c r="A46" s="66"/>
      <c r="B46" s="66"/>
      <c r="C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</row>
    <row r="47" spans="1:27" ht="12.75">
      <c r="A47" s="66"/>
      <c r="B47" s="66"/>
      <c r="C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</row>
    <row r="48" spans="1:27" ht="12.75">
      <c r="A48" s="66"/>
      <c r="B48" s="66"/>
      <c r="C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</row>
    <row r="49" spans="1:27" ht="12.75">
      <c r="A49" s="66"/>
      <c r="B49" s="66"/>
      <c r="C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</row>
    <row r="50" spans="1:27" ht="12.75">
      <c r="A50" s="66"/>
      <c r="B50" s="66"/>
      <c r="C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</row>
    <row r="51" spans="1:27" ht="12.75">
      <c r="A51" s="66"/>
      <c r="B51" s="66"/>
      <c r="C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</row>
    <row r="52" spans="1:27" ht="12.75">
      <c r="A52" s="66"/>
      <c r="B52" s="66"/>
      <c r="C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</row>
    <row r="53" spans="1:27" ht="12.75">
      <c r="A53" s="66"/>
      <c r="B53" s="66"/>
      <c r="C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</row>
    <row r="54" spans="1:27" ht="12.75">
      <c r="A54" s="66"/>
      <c r="B54" s="66"/>
      <c r="C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</row>
    <row r="55" spans="1:27" ht="12.75">
      <c r="A55" s="66"/>
      <c r="B55" s="66"/>
      <c r="C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</row>
    <row r="56" spans="1:27" ht="12.75">
      <c r="A56" s="66"/>
      <c r="B56" s="66"/>
      <c r="C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</row>
    <row r="57" spans="1:27" ht="12.75">
      <c r="A57" s="66"/>
      <c r="B57" s="66"/>
      <c r="C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</row>
    <row r="58" spans="1:27" ht="12.75">
      <c r="A58" s="66"/>
      <c r="B58" s="66"/>
      <c r="C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</row>
    <row r="59" spans="1:27" ht="12.75">
      <c r="A59" s="66"/>
      <c r="B59" s="66"/>
      <c r="C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</row>
    <row r="60" spans="1:27" ht="12.75">
      <c r="A60" s="66"/>
      <c r="B60" s="66"/>
      <c r="C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</row>
    <row r="61" spans="1:27" ht="12.7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</row>
    <row r="62" spans="1:27" ht="12.7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</row>
    <row r="63" spans="1:27" ht="12.7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</row>
    <row r="64" spans="1:27" ht="12.7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</row>
    <row r="65" spans="1:27" ht="12.7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</row>
    <row r="66" spans="1:27" ht="12.7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</row>
    <row r="67" spans="1:27" ht="12.7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</row>
    <row r="68" spans="1:27" ht="12.7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</row>
    <row r="69" spans="1:27" ht="12.7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</row>
    <row r="70" spans="1:27" ht="12.7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</row>
    <row r="71" spans="1:27" ht="12.7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</row>
    <row r="72" spans="1:27" ht="12.7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</row>
    <row r="73" spans="1:27" ht="12.7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</row>
    <row r="74" spans="1:27" ht="12.7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</row>
    <row r="75" spans="1:27" ht="12.7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</row>
    <row r="76" spans="1:27" ht="12.7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</row>
    <row r="77" spans="1:27" ht="12.7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</row>
    <row r="78" spans="1:27" ht="12.7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</row>
    <row r="79" spans="1:27" ht="12.7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</row>
    <row r="80" spans="1:27" ht="12.7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</row>
    <row r="81" spans="1:27" ht="12.7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</row>
    <row r="82" spans="1:27" ht="12.7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</row>
    <row r="83" spans="1:27" ht="12.7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</row>
    <row r="84" spans="1:27" ht="12.7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</row>
    <row r="85" spans="1:27" ht="12.7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</row>
    <row r="86" spans="1:27" ht="12.7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</row>
    <row r="87" spans="1:27" ht="12.7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</row>
    <row r="88" spans="1:27" ht="12.7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</row>
    <row r="89" spans="1:27" ht="12.7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</row>
    <row r="90" spans="1:27" ht="12.7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</row>
    <row r="91" spans="1:27" ht="12.7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</row>
    <row r="92" spans="1:27" ht="12.7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</row>
    <row r="93" spans="1:27" ht="12.7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</row>
    <row r="94" spans="1:27" ht="12.7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</row>
    <row r="95" spans="1:27" ht="12.7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</row>
    <row r="96" spans="1:27" ht="12.7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</row>
    <row r="97" spans="1:27" ht="12.7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</row>
    <row r="98" spans="1:27" ht="12.7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</row>
    <row r="99" spans="1:27" ht="12.7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</row>
    <row r="100" spans="1:27" ht="12.7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</row>
    <row r="101" spans="1:27" ht="12.7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</row>
    <row r="102" spans="1:27" ht="12.7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</row>
    <row r="103" spans="1:27" ht="12.7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</row>
    <row r="104" spans="1:27" ht="12.7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</row>
    <row r="105" spans="1:27" ht="12.7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</row>
    <row r="106" spans="1:27" ht="12.7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</row>
    <row r="107" spans="1:27" ht="12.7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</row>
    <row r="108" spans="1:27" ht="12.7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</row>
    <row r="109" spans="1:27" ht="12.7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</row>
    <row r="110" spans="1:27" ht="12.7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</row>
    <row r="111" spans="1:27" ht="12.7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</row>
    <row r="112" spans="1:27" ht="12.7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</row>
    <row r="113" spans="1:27" ht="12.7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</row>
    <row r="114" spans="1:27" ht="12.7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</row>
    <row r="115" spans="1:27" ht="12.7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</row>
    <row r="116" spans="1:27" ht="12.7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</row>
    <row r="117" spans="1:27" ht="12.7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</row>
    <row r="118" spans="1:27" ht="12.7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</row>
    <row r="119" spans="1:27" ht="12.7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</row>
    <row r="120" spans="1:27" ht="12.7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</row>
    <row r="121" spans="1:27" ht="12.7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</row>
    <row r="122" spans="1:27" ht="12.7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</row>
    <row r="123" spans="1:27" ht="12.7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</row>
    <row r="124" spans="1:27" ht="12.7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</row>
    <row r="125" spans="1:27" ht="12.7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</row>
    <row r="126" spans="1:27" ht="12.7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</row>
    <row r="127" spans="1:27" ht="12.7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</row>
    <row r="128" spans="1:27" ht="12.7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</row>
    <row r="129" spans="1:27" ht="12.7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</row>
    <row r="130" spans="1:27" ht="12.7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</row>
    <row r="131" spans="1:27" ht="12.7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</row>
    <row r="132" spans="1:27" ht="12.7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</row>
    <row r="133" spans="1:27" ht="12.7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</row>
    <row r="134" spans="1:27" ht="12.7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</row>
    <row r="135" spans="1:27" ht="12.7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</row>
    <row r="136" spans="1:27" ht="12.7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</row>
    <row r="137" spans="1:27" ht="12.7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</row>
    <row r="138" spans="1:27" ht="12.7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</row>
    <row r="139" spans="1:27" ht="12.7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</row>
    <row r="140" spans="1:27" ht="12.7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</row>
    <row r="141" spans="1:27" ht="12.7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</row>
    <row r="142" spans="1:27" ht="12.7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</row>
    <row r="143" spans="1:27" ht="12.7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</row>
    <row r="144" spans="1:27" ht="12.7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</row>
    <row r="145" spans="1:27" ht="12.7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</row>
    <row r="146" spans="1:27" ht="12.7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</row>
    <row r="147" spans="1:27" ht="12.7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</row>
    <row r="148" spans="1:27" ht="12.7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</row>
    <row r="149" spans="1:27" ht="12.7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</row>
    <row r="150" spans="1:27" ht="12.7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</row>
    <row r="151" spans="1:27" ht="12.7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</row>
    <row r="152" spans="1:27" ht="12.7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</row>
    <row r="153" spans="1:27" ht="12.7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</row>
    <row r="154" spans="1:27" ht="12.7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</row>
    <row r="155" spans="1:27" ht="12.7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</row>
    <row r="156" spans="1:27" ht="12.7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</row>
    <row r="157" spans="1:27" ht="12.7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</row>
    <row r="158" spans="1:27" ht="12.7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</row>
    <row r="159" spans="1:27" ht="12.7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</row>
    <row r="160" spans="1:27" ht="12.7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</row>
    <row r="161" spans="1:27" ht="12.7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</row>
    <row r="162" spans="1:27" ht="12.7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</row>
    <row r="163" spans="1:27" ht="12.7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</row>
    <row r="164" spans="1:27" ht="12.7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</row>
    <row r="165" spans="1:27" ht="12.7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</row>
    <row r="166" spans="1:27" ht="12.7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</row>
    <row r="167" spans="1:27" ht="12.7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</row>
    <row r="168" spans="1:27" ht="12.7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</row>
    <row r="169" spans="1:27" ht="12.7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</row>
    <row r="170" spans="1:27" ht="12.7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</row>
    <row r="171" spans="1:27" ht="12.7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</row>
    <row r="172" spans="1:27" ht="12.7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</row>
    <row r="173" spans="1:27" ht="12.7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</row>
    <row r="174" spans="1:27" ht="12.7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</row>
    <row r="175" spans="1:27" ht="12.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</row>
    <row r="176" spans="1:27" ht="12.7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</row>
    <row r="177" spans="1:27" ht="12.7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</row>
    <row r="178" spans="1:27" ht="12.7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</row>
    <row r="179" spans="1:27" ht="12.7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</row>
    <row r="180" spans="1:27" ht="12.7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</row>
    <row r="181" spans="1:27" ht="12.7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</row>
    <row r="182" spans="1:27" ht="12.7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</row>
    <row r="183" spans="1:27" ht="12.7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</row>
    <row r="184" spans="1:27" ht="12.7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</row>
    <row r="185" spans="1:27" ht="12.7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</row>
    <row r="186" spans="1:27" ht="12.7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</row>
    <row r="187" spans="1:27" ht="12.7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</row>
    <row r="188" spans="1:27" ht="12.7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</row>
    <row r="189" spans="1:27" ht="12.7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</row>
    <row r="190" spans="1:27" ht="12.7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</row>
    <row r="191" spans="1:27" ht="12.7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</row>
    <row r="192" spans="1:27" ht="12.7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</row>
    <row r="193" spans="1:27" ht="12.7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</row>
    <row r="194" spans="1:27" ht="12.7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</row>
    <row r="195" spans="1:27" ht="12.7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</row>
    <row r="196" spans="1:27" ht="12.7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</row>
    <row r="197" spans="1:27" ht="12.7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</row>
    <row r="198" spans="1:27" ht="12.7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</row>
    <row r="199" spans="1:27" ht="12.7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</row>
    <row r="200" spans="1:27" ht="12.7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</row>
    <row r="201" spans="1:27" ht="12.7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</row>
    <row r="202" spans="1:27" ht="12.7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</row>
    <row r="203" spans="1:27" ht="12.7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</row>
    <row r="204" spans="1:27" ht="12.7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</row>
    <row r="205" spans="1:27" ht="12.7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</row>
    <row r="206" spans="1:27" ht="12.7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</row>
    <row r="207" spans="1:27" ht="12.7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</row>
    <row r="208" spans="1:27" ht="12.7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</row>
    <row r="209" spans="1:27" ht="12.7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</row>
    <row r="210" spans="1:27" ht="12.7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</row>
    <row r="211" spans="1:27" ht="12.7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</row>
    <row r="212" spans="1:27" ht="12.7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</row>
    <row r="213" spans="1:27" ht="12.7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</row>
    <row r="214" spans="1:27" ht="12.7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</row>
    <row r="215" spans="1:27" ht="12.7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</row>
    <row r="216" spans="1:27" ht="12.7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</row>
    <row r="217" spans="1:27" ht="12.7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</row>
    <row r="218" spans="1:27" ht="12.7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</row>
    <row r="219" spans="1:27" ht="12.7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</row>
    <row r="220" spans="1:27" ht="12.7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</row>
    <row r="221" spans="1:27" ht="12.7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</row>
    <row r="222" spans="1:27" ht="12.7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</row>
    <row r="223" spans="1:27" ht="12.7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</row>
    <row r="224" spans="1:27" ht="12.7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</row>
    <row r="225" spans="1:27" ht="12.7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</row>
    <row r="226" spans="1:27" ht="12.7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</row>
    <row r="227" spans="1:27" ht="12.7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</row>
    <row r="228" spans="1:27" ht="12.7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</row>
    <row r="229" spans="1:27" ht="12.7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</row>
    <row r="230" spans="1:27" ht="12.7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</row>
    <row r="231" spans="1:27" ht="12.7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</row>
    <row r="232" spans="1:27" ht="12.7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</row>
    <row r="233" spans="1:27" ht="12.7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</row>
    <row r="234" spans="1:27" ht="12.7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</row>
    <row r="235" spans="1:27" ht="12.7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</row>
    <row r="236" spans="1:27" ht="12.7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</row>
    <row r="237" spans="1:27" ht="12.7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</row>
    <row r="238" spans="1:27" ht="12.7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</row>
    <row r="239" spans="1:27" ht="12.7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</row>
    <row r="240" spans="1:27" ht="12.7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</row>
    <row r="241" spans="1:27" ht="12.7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</row>
    <row r="242" spans="1:27" ht="12.7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</row>
    <row r="243" spans="1:27" ht="12.7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</row>
    <row r="244" spans="1:27" ht="12.7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</row>
    <row r="245" spans="1:27" ht="12.7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</row>
    <row r="246" spans="1:27" ht="12.7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</row>
    <row r="247" spans="1:27" ht="12.7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</row>
    <row r="248" spans="1:27" ht="12.7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</row>
    <row r="249" spans="1:27" ht="12.7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</row>
    <row r="250" spans="1:27" ht="12.7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</row>
    <row r="251" spans="1:27" ht="12.7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</row>
    <row r="252" spans="1:27" ht="12.7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</row>
    <row r="253" spans="1:27" ht="12.7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</row>
    <row r="254" spans="1:27" ht="12.7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</row>
    <row r="255" spans="1:27" ht="12.7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</row>
    <row r="256" spans="1:27" ht="12.7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</row>
    <row r="257" spans="1:27" ht="12.7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</row>
    <row r="258" spans="1:27" ht="12.7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</row>
    <row r="259" spans="1:27" ht="12.7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</row>
    <row r="260" spans="1:27" ht="12.7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</row>
    <row r="261" spans="1:27" ht="12.7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</row>
    <row r="262" spans="1:27" ht="12.7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</row>
    <row r="263" spans="1:27" ht="12.7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</row>
    <row r="264" spans="1:27" ht="12.7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</row>
    <row r="265" spans="1:27" ht="12.7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</row>
    <row r="266" spans="1:27" ht="12.7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</row>
    <row r="267" spans="1:27" ht="12.7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</row>
    <row r="268" spans="1:27" ht="12.7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</row>
    <row r="269" spans="1:27" ht="12.7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</row>
    <row r="270" spans="1:27" ht="12.7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</row>
    <row r="271" spans="1:27" ht="12.7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</row>
    <row r="272" spans="1:27" ht="12.7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</row>
    <row r="273" spans="1:27" ht="12.7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</row>
    <row r="274" spans="1:27" ht="12.7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</row>
    <row r="275" spans="1:27" ht="12.7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</row>
    <row r="276" spans="1:27" ht="12.7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</row>
    <row r="277" spans="1:27" ht="12.7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</row>
    <row r="278" spans="1:27" ht="12.7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</row>
    <row r="279" spans="1:27" ht="12.7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</row>
    <row r="280" spans="1:27" ht="12.7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</row>
    <row r="281" spans="1:27" ht="12.7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</row>
    <row r="282" spans="1:27" ht="12.7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</row>
    <row r="283" spans="1:27" ht="12.7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</row>
    <row r="284" spans="1:27" ht="12.7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</row>
    <row r="285" spans="1:27" ht="12.7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</row>
    <row r="286" spans="1:27" ht="12.7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</row>
    <row r="287" spans="1:27" ht="12.7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</row>
    <row r="288" spans="1:27" ht="12.7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</row>
    <row r="289" spans="1:27" ht="12.7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</row>
    <row r="290" spans="1:27" ht="12.7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</row>
    <row r="291" spans="1:27" ht="12.7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</row>
    <row r="292" spans="1:27" ht="12.7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</row>
    <row r="293" spans="1:27" ht="12.7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</row>
    <row r="294" spans="1:27" ht="12.7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</row>
    <row r="295" spans="1:27" ht="12.7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</row>
    <row r="296" spans="1:27" ht="12.75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</row>
    <row r="297" spans="1:27" ht="12.75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</row>
    <row r="298" spans="1:27" ht="12.75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</row>
    <row r="299" spans="1:27" ht="12.75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</row>
    <row r="300" spans="1:27" ht="12.75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</row>
    <row r="301" spans="1:27" ht="12.75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</row>
    <row r="302" spans="1:27" ht="12.75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</row>
    <row r="303" spans="1:27" ht="12.75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</row>
    <row r="304" spans="1:27" ht="12.75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</row>
    <row r="305" spans="1:27" ht="12.7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</row>
    <row r="306" spans="1:27" ht="12.75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</row>
    <row r="307" spans="1:27" ht="12.75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</row>
    <row r="308" spans="1:27" ht="12.75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</row>
    <row r="309" spans="1:27" ht="12.75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</row>
    <row r="310" spans="1:27" ht="12.75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</row>
    <row r="311" spans="1:27" ht="12.75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</row>
    <row r="312" spans="1:27" ht="12.7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</row>
    <row r="313" spans="1:27" ht="12.7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</row>
    <row r="314" spans="1:27" ht="12.75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</row>
    <row r="315" spans="1:27" ht="12.7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</row>
    <row r="316" spans="1:27" ht="12.75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</row>
    <row r="317" spans="1:27" ht="12.75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</row>
    <row r="318" spans="1:27" ht="12.75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</row>
    <row r="319" spans="1:27" ht="12.75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</row>
    <row r="320" spans="1:27" ht="12.75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</row>
    <row r="321" spans="1:27" ht="12.75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</row>
    <row r="322" spans="1:27" ht="12.75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</row>
    <row r="323" spans="1:27" ht="12.75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</row>
    <row r="324" spans="1:27" ht="12.75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</row>
    <row r="325" spans="1:27" ht="12.7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</row>
    <row r="326" spans="1:27" ht="12.75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</row>
    <row r="327" spans="1:27" ht="12.75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</row>
    <row r="328" spans="1:27" ht="12.75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</row>
    <row r="329" spans="1:27" ht="12.75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</row>
    <row r="330" spans="1:27" ht="12.75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</row>
    <row r="331" spans="1:27" ht="12.75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</row>
    <row r="332" spans="1:27" ht="12.75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</row>
    <row r="333" spans="1:27" ht="12.75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</row>
    <row r="334" spans="1:27" ht="12.75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</row>
    <row r="335" spans="1:27" ht="12.7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</row>
    <row r="336" spans="1:27" ht="12.75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</row>
    <row r="337" spans="1:27" ht="12.75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</row>
    <row r="338" spans="1:27" ht="12.75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</row>
    <row r="339" spans="1:27" ht="12.75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</row>
    <row r="340" spans="1:27" ht="12.75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</row>
    <row r="341" spans="1:27" ht="12.75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</row>
    <row r="342" spans="1:27" ht="12.75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</row>
    <row r="343" spans="1:27" ht="12.75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</row>
    <row r="344" spans="1:27" ht="12.75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</row>
    <row r="345" spans="1:27" ht="12.7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</row>
    <row r="346" spans="1:27" ht="12.75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</row>
    <row r="347" spans="1:27" ht="12.75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</row>
    <row r="348" spans="1:27" ht="12.75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</row>
    <row r="349" spans="1:27" ht="12.75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</row>
    <row r="350" spans="1:27" ht="12.75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</row>
    <row r="351" spans="1:27" ht="12.75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</row>
    <row r="352" spans="1:27" ht="12.75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</row>
    <row r="353" spans="1:27" ht="12.75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</row>
    <row r="354" spans="1:27" ht="12.75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</row>
    <row r="355" spans="1:27" ht="12.7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</row>
    <row r="356" spans="1:27" ht="12.75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</row>
    <row r="357" spans="1:27" ht="12.75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</row>
    <row r="358" spans="1:27" ht="12.75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</row>
    <row r="359" spans="1:27" ht="12.75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</row>
    <row r="360" spans="1:27" ht="12.75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</row>
    <row r="361" spans="1:27" ht="12.75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</row>
    <row r="362" spans="1:27" ht="12.75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</row>
    <row r="363" spans="1:27" ht="12.75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</row>
    <row r="364" spans="1:27" ht="12.75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</row>
    <row r="365" spans="1:27" ht="12.75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</row>
    <row r="366" spans="1:27" ht="12.75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</row>
    <row r="367" spans="1:27" ht="12.75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</row>
    <row r="368" spans="1:27" ht="12.75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</row>
    <row r="369" spans="1:27" ht="12.75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</row>
    <row r="370" spans="1:27" ht="12.75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</row>
    <row r="371" spans="1:27" ht="12.75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</row>
    <row r="372" spans="1:27" ht="12.75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</row>
    <row r="373" spans="1:27" ht="12.75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</row>
    <row r="374" spans="1:27" ht="12.75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</row>
    <row r="375" spans="1:27" ht="12.75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</row>
    <row r="376" spans="1:27" ht="12.75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</row>
    <row r="377" spans="1:27" ht="12.75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</row>
    <row r="378" spans="1:27" ht="12.75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</row>
    <row r="379" spans="1:27" ht="12.75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</row>
    <row r="380" spans="1:27" ht="12.75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</row>
    <row r="381" spans="1:27" ht="12.75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</row>
    <row r="382" spans="1:27" ht="12.75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</row>
    <row r="383" spans="1:27" ht="12.75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</row>
    <row r="384" spans="1:27" ht="12.75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</row>
    <row r="385" spans="1:27" ht="12.75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</row>
    <row r="386" spans="1:27" ht="12.75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</row>
    <row r="387" spans="1:27" ht="12.75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</row>
    <row r="388" spans="1:27" ht="12.75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</row>
    <row r="389" spans="1:27" ht="12.75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</row>
    <row r="390" spans="1:27" ht="12.75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</row>
    <row r="391" spans="1:27" ht="12.75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</row>
    <row r="392" spans="1:27" ht="12.75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</row>
    <row r="393" spans="1:27" ht="12.75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</row>
    <row r="394" spans="1:27" ht="12.75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</row>
    <row r="395" spans="1:27" ht="12.75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</row>
    <row r="396" spans="1:27" ht="12.75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</row>
    <row r="397" spans="1:27" ht="12.75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</row>
    <row r="398" spans="1:27" ht="12.75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</row>
    <row r="399" spans="1:27" ht="12.75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</row>
    <row r="400" spans="1:27" ht="12.75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</row>
    <row r="401" spans="1:27" ht="12.75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</row>
    <row r="402" spans="1:27" ht="12.75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</row>
    <row r="403" spans="1:27" ht="12.75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</row>
    <row r="404" spans="1:27" ht="12.75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</row>
    <row r="405" spans="1:27" ht="12.75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</row>
    <row r="406" spans="1:27" ht="12.75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</row>
    <row r="407" spans="1:27" ht="12.75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</row>
    <row r="408" spans="1:27" ht="12.75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</row>
    <row r="409" spans="1:27" ht="12.75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</row>
    <row r="410" spans="1:27" ht="12.75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</row>
    <row r="411" spans="1:27" ht="12.75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</row>
    <row r="412" spans="1:27" ht="12.75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</row>
    <row r="413" spans="1:27" ht="12.75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</row>
    <row r="414" spans="1:27" ht="12.75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</row>
    <row r="415" spans="1:27" ht="12.75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</row>
    <row r="416" spans="1:27" ht="12.75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</row>
    <row r="417" spans="1:27" ht="12.75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</row>
    <row r="418" spans="1:27" ht="12.75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</row>
    <row r="419" spans="1:27" ht="12.75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</row>
    <row r="420" spans="1:27" ht="12.75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</row>
    <row r="421" spans="1:27" ht="12.75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</row>
    <row r="422" spans="1:27" ht="12.75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</row>
    <row r="423" spans="1:27" ht="12.75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</row>
    <row r="424" spans="1:27" ht="12.75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</row>
    <row r="425" spans="1:27" ht="12.75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</row>
    <row r="426" spans="1:27" ht="12.75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</row>
    <row r="427" spans="1:27" ht="12.75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</row>
    <row r="428" spans="1:27" ht="12.75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</row>
    <row r="429" spans="1:27" ht="12.75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</row>
    <row r="430" spans="1:27" ht="12.75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</row>
    <row r="431" spans="1:27" ht="12.75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</row>
    <row r="432" spans="1:27" ht="12.75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</row>
    <row r="433" spans="1:27" ht="12.75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</row>
    <row r="434" spans="1:27" ht="12.75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</row>
    <row r="435" spans="1:27" ht="12.75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</row>
    <row r="436" spans="1:27" ht="12.75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</row>
    <row r="437" spans="1:27" ht="12.75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</row>
    <row r="438" spans="1:27" ht="12.75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</row>
    <row r="439" spans="1:27" ht="12.75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</row>
    <row r="440" spans="1:27" ht="12.75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</row>
    <row r="441" spans="1:27" ht="12.75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</row>
    <row r="442" spans="1:27" ht="12.75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</row>
    <row r="443" spans="1:27" ht="12.75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</row>
    <row r="444" spans="1:27" ht="12.75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</row>
    <row r="445" spans="1:27" ht="12.7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</row>
    <row r="446" spans="1:27" ht="12.75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</row>
    <row r="447" spans="1:27" ht="12.75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</row>
    <row r="448" spans="1:27" ht="12.75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</row>
    <row r="449" spans="1:27" ht="12.75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</row>
    <row r="450" spans="1:27" ht="12.75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</row>
    <row r="451" spans="1:27" ht="12.75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</row>
    <row r="452" spans="1:27" ht="12.75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</row>
    <row r="453" spans="1:27" ht="12.75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</row>
    <row r="454" spans="1:27" ht="12.75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</row>
    <row r="455" spans="1:27" ht="12.75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</row>
    <row r="456" spans="1:27" ht="12.75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</row>
    <row r="457" spans="1:27" ht="12.75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</row>
    <row r="458" spans="1:27" ht="12.75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</row>
    <row r="459" spans="1:27" ht="12.75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</row>
    <row r="460" spans="1:27" ht="12.75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</row>
    <row r="461" spans="1:27" ht="12.75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</row>
    <row r="462" spans="1:27" ht="12.75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</row>
    <row r="463" spans="1:27" ht="12.75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</row>
    <row r="464" spans="1:27" ht="12.75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</row>
    <row r="465" spans="1:27" ht="12.75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</row>
    <row r="466" spans="1:27" ht="12.75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</row>
    <row r="467" spans="1:27" ht="12.75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</row>
    <row r="468" spans="1:27" ht="12.75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</row>
    <row r="469" spans="1:27" ht="12.75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</row>
    <row r="470" spans="1:27" ht="12.75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</row>
    <row r="471" spans="1:27" ht="12.75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</row>
    <row r="472" spans="1:27" ht="12.75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</row>
    <row r="473" spans="1:27" ht="12.75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</row>
    <row r="474" spans="1:27" ht="12.75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</row>
    <row r="475" spans="1:27" ht="12.75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</row>
    <row r="476" spans="1:27" ht="12.75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</row>
    <row r="477" spans="1:27" ht="12.75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</row>
    <row r="478" spans="1:27" ht="12.75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</row>
    <row r="479" spans="1:27" ht="12.75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</row>
    <row r="480" spans="1:27" ht="12.75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</row>
    <row r="481" spans="1:27" ht="12.75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</row>
    <row r="482" spans="1:27" ht="12.75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</row>
    <row r="483" spans="1:27" ht="12.75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</row>
    <row r="484" spans="1:27" ht="12.75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</row>
    <row r="485" spans="1:27" ht="12.75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</row>
    <row r="486" spans="1:27" ht="12.75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</row>
    <row r="487" spans="1:27" ht="12.75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</row>
    <row r="488" spans="1:27" ht="12.75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</row>
    <row r="489" spans="1:27" ht="12.75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</row>
    <row r="490" spans="1:27" ht="12.75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</row>
    <row r="491" spans="1:27" ht="12.75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</row>
    <row r="492" spans="1:27" ht="12.75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</row>
    <row r="493" spans="1:27" ht="12.75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</row>
    <row r="494" spans="1:27" ht="12.75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</row>
    <row r="495" spans="1:27" ht="12.75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</row>
    <row r="496" spans="1:27" ht="12.75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</row>
    <row r="497" spans="1:27" ht="12.75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</row>
    <row r="498" spans="1:27" ht="12.75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</row>
    <row r="499" spans="1:27" ht="12.75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</row>
    <row r="500" spans="1:27" ht="12.75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</row>
    <row r="501" spans="1:27" ht="12.75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</row>
    <row r="502" spans="1:27" ht="12.75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</row>
    <row r="503" spans="1:27" ht="12.75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</row>
    <row r="504" spans="1:27" ht="12.75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</row>
    <row r="505" spans="1:27" ht="12.75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</row>
    <row r="506" spans="1:27" ht="12.75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</row>
    <row r="507" spans="1:27" ht="12.75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</row>
    <row r="508" spans="1:27" ht="12.75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</row>
    <row r="509" spans="1:27" ht="12.75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</row>
    <row r="510" spans="1:27" ht="12.75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</row>
    <row r="511" spans="1:27" ht="12.75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</row>
    <row r="512" spans="1:27" ht="12.75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</row>
    <row r="513" spans="1:27" ht="12.75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</row>
    <row r="514" spans="1:27" ht="12.75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</row>
    <row r="515" spans="1:27" ht="12.75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</row>
    <row r="516" spans="1:27" ht="12.75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</row>
    <row r="517" spans="1:27" ht="12.75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</row>
    <row r="518" spans="1:27" ht="12.75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</row>
    <row r="519" spans="1:27" ht="12.75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</row>
    <row r="520" spans="1:27" ht="12.75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</row>
    <row r="521" spans="1:27" ht="12.75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</row>
    <row r="522" spans="1:27" ht="12.75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</row>
    <row r="523" spans="1:27" ht="12.75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</row>
    <row r="524" spans="1:27" ht="12.75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</row>
    <row r="525" spans="1:27" ht="12.75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</row>
    <row r="526" spans="1:27" ht="12.75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</row>
    <row r="527" spans="1:27" ht="12.75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</row>
    <row r="528" spans="1:27" ht="12.75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</row>
    <row r="529" spans="1:27" ht="12.75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</row>
    <row r="530" spans="1:27" ht="12.75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</row>
    <row r="531" spans="1:27" ht="12.75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</row>
    <row r="532" spans="1:27" ht="12.75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</row>
    <row r="533" spans="1:27" ht="12.75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</row>
    <row r="534" spans="1:27" ht="12.75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</row>
    <row r="535" spans="1:27" ht="12.75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</row>
    <row r="536" spans="1:27" ht="12.75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</row>
    <row r="537" spans="1:27" ht="12.75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</row>
    <row r="538" spans="1:27" ht="12.75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</row>
    <row r="539" spans="1:27" ht="12.75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</row>
    <row r="540" spans="1:27" ht="12.75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</row>
    <row r="541" spans="1:27" ht="12.75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</row>
    <row r="542" spans="1:27" ht="12.75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</row>
    <row r="543" spans="1:27" ht="12.75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</row>
    <row r="544" spans="1:27" ht="12.75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</row>
    <row r="545" spans="1:27" ht="12.75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</row>
    <row r="546" spans="1:27" ht="12.75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</row>
    <row r="547" spans="1:27" ht="12.75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</row>
    <row r="548" spans="1:27" ht="12.75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</row>
    <row r="549" spans="1:27" ht="12.75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</row>
    <row r="550" spans="1:27" ht="12.75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</row>
    <row r="551" spans="1:27" ht="12.75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</row>
    <row r="552" spans="1:27" ht="12.75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</row>
    <row r="553" spans="1:27" ht="12.75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</row>
    <row r="554" spans="1:27" ht="12.75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</row>
    <row r="555" spans="1:27" ht="12.75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</row>
    <row r="556" spans="1:27" ht="12.75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</row>
    <row r="557" spans="1:27" ht="12.75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</row>
    <row r="558" spans="1:27" ht="12.75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</row>
    <row r="559" spans="1:27" ht="12.75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</row>
    <row r="560" spans="1:27" ht="12.75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</row>
    <row r="561" spans="1:27" ht="12.75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</row>
    <row r="562" spans="1:27" ht="12.75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</row>
    <row r="563" spans="1:27" ht="12.75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</row>
    <row r="564" spans="1:27" ht="12.75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</row>
    <row r="565" spans="1:27" ht="12.75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</row>
    <row r="566" spans="1:27" ht="12.75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</row>
    <row r="567" spans="1:27" ht="12.75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</row>
    <row r="568" spans="1:27" ht="12.75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</row>
    <row r="569" spans="1:27" ht="12.75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</row>
    <row r="570" spans="1:27" ht="12.75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</row>
    <row r="571" spans="1:27" ht="12.75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</row>
    <row r="572" spans="1:27" ht="12.75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</row>
    <row r="573" spans="1:27" ht="12.75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</row>
    <row r="574" spans="1:27" ht="12.75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</row>
    <row r="575" spans="1:27" ht="12.7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</row>
    <row r="576" spans="1:27" ht="12.75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</row>
    <row r="577" spans="1:27" ht="12.75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</row>
    <row r="578" spans="1:27" ht="12.75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</row>
    <row r="579" spans="1:27" ht="12.75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</row>
    <row r="580" spans="1:27" ht="12.75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</row>
    <row r="581" spans="1:27" ht="12.75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</row>
    <row r="582" spans="1:27" ht="12.75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</row>
    <row r="583" spans="1:27" ht="12.75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</row>
    <row r="584" spans="1:27" ht="12.75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</row>
    <row r="585" spans="1:27" ht="12.7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</row>
    <row r="586" spans="1:27" ht="12.75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</row>
    <row r="587" spans="1:27" ht="12.75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</row>
    <row r="588" spans="1:27" ht="12.75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</row>
    <row r="589" spans="1:27" ht="12.75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</row>
    <row r="590" spans="1:27" ht="12.75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</row>
    <row r="591" spans="1:27" ht="12.75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</row>
    <row r="592" spans="1:27" ht="12.75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</row>
    <row r="593" spans="1:27" ht="12.75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</row>
    <row r="594" spans="1:27" ht="12.75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</row>
    <row r="595" spans="1:27" ht="12.7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</row>
    <row r="596" spans="1:27" ht="12.75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</row>
    <row r="597" spans="1:27" ht="12.75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</row>
    <row r="598" spans="1:27" ht="12.75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</row>
    <row r="599" spans="1:27" ht="12.75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</row>
    <row r="600" spans="1:27" ht="12.75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</row>
    <row r="601" spans="1:27" ht="12.75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</row>
    <row r="602" spans="1:27" ht="12.75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</row>
    <row r="603" spans="1:27" ht="12.75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</row>
    <row r="604" spans="1:27" ht="12.75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</row>
    <row r="605" spans="1:27" ht="12.75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</row>
    <row r="606" spans="1:27" ht="12.75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</row>
    <row r="607" spans="1:27" ht="12.75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</row>
    <row r="608" spans="1:27" ht="12.75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</row>
    <row r="609" spans="1:27" ht="12.75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</row>
    <row r="610" spans="1:27" ht="12.75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</row>
    <row r="611" spans="1:27" ht="12.75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</row>
    <row r="612" spans="1:27" ht="12.75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</row>
    <row r="613" spans="1:27" ht="12.75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</row>
    <row r="614" spans="1:27" ht="12.75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</row>
    <row r="615" spans="1:27" ht="12.75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</row>
    <row r="616" spans="1:27" ht="12.75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</row>
    <row r="617" spans="1:27" ht="12.75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</row>
    <row r="618" spans="1:27" ht="12.75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</row>
    <row r="619" spans="1:27" ht="12.75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</row>
    <row r="620" spans="1:27" ht="12.75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</row>
    <row r="621" spans="1:27" ht="12.75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</row>
    <row r="622" spans="1:27" ht="12.75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</row>
    <row r="623" spans="1:27" ht="12.75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</row>
    <row r="624" spans="1:27" ht="12.75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</row>
    <row r="625" spans="1:27" ht="12.75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</row>
    <row r="626" spans="1:27" ht="12.75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</row>
    <row r="627" spans="1:27" ht="12.75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</row>
    <row r="628" spans="1:27" ht="12.75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</row>
    <row r="629" spans="1:27" ht="12.75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</row>
    <row r="630" spans="1:27" ht="12.75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</row>
    <row r="631" spans="1:27" ht="12.75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</row>
    <row r="632" spans="1:27" ht="12.75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</row>
    <row r="633" spans="1:27" ht="12.75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</row>
    <row r="634" spans="1:27" ht="12.75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</row>
    <row r="635" spans="1:27" ht="12.75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</row>
    <row r="636" spans="1:27" ht="12.75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</row>
    <row r="637" spans="1:27" ht="12.75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</row>
    <row r="638" spans="1:27" ht="12.75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</row>
    <row r="639" spans="1:27" ht="12.75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</row>
    <row r="640" spans="1:27" ht="12.75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</row>
    <row r="641" spans="1:27" ht="12.75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</row>
    <row r="642" spans="1:27" ht="12.75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</row>
    <row r="643" spans="1:27" ht="12.75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</row>
    <row r="644" spans="1:27" ht="12.75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</row>
    <row r="645" spans="1:27" ht="12.75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</row>
    <row r="646" spans="1:27" ht="12.75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</row>
    <row r="647" spans="1:27" ht="12.75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</row>
    <row r="648" spans="1:27" ht="12.75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</row>
    <row r="649" spans="1:27" ht="12.75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</row>
    <row r="650" spans="1:27" ht="12.75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</row>
    <row r="651" spans="1:27" ht="12.75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</row>
    <row r="652" spans="1:27" ht="12.75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</row>
    <row r="653" spans="1:27" ht="12.75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</row>
    <row r="654" spans="1:27" ht="12.75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</row>
    <row r="655" spans="1:27" ht="12.75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</row>
    <row r="656" spans="1:27" ht="12.75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</row>
    <row r="657" spans="1:27" ht="12.75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</row>
    <row r="658" spans="1:27" ht="12.75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</row>
    <row r="659" spans="1:27" ht="12.75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</row>
    <row r="660" spans="1:27" ht="12.75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</row>
    <row r="661" spans="1:27" ht="12.75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</row>
    <row r="662" spans="1:27" ht="12.75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</row>
    <row r="663" spans="1:27" ht="12.75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</row>
    <row r="664" spans="1:27" ht="12.75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</row>
    <row r="665" spans="1:27" ht="12.75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</row>
    <row r="666" spans="1:27" ht="12.75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</row>
    <row r="667" spans="1:27" ht="12.75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</row>
    <row r="668" spans="1:27" ht="12.75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</row>
    <row r="669" spans="1:27" ht="12.75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</row>
    <row r="670" spans="1:27" ht="12.75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</row>
    <row r="671" spans="1:27" ht="12.75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</row>
    <row r="672" spans="1:27" ht="12.75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</row>
    <row r="673" spans="1:27" ht="12.75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</row>
    <row r="674" spans="1:27" ht="12.75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</row>
    <row r="675" spans="1:27" ht="12.75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</row>
    <row r="676" spans="1:27" ht="12.75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</row>
    <row r="677" spans="1:27" ht="12.75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</row>
    <row r="678" spans="1:27" ht="12.75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</row>
    <row r="679" spans="1:27" ht="12.75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</row>
    <row r="680" spans="1:27" ht="12.75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</row>
    <row r="681" spans="1:27" ht="12.75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</row>
    <row r="682" spans="1:27" ht="12.75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</row>
    <row r="683" spans="1:27" ht="12.75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</row>
    <row r="684" spans="1:27" ht="12.75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</row>
    <row r="685" spans="1:27" ht="12.75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</row>
    <row r="686" spans="1:27" ht="12.75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</row>
    <row r="687" spans="1:27" ht="12.75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</row>
    <row r="688" spans="1:27" ht="12.75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</row>
    <row r="689" spans="1:27" ht="12.75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</row>
    <row r="690" spans="1:27" ht="12.75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</row>
    <row r="691" spans="1:27" ht="12.75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</row>
    <row r="692" spans="1:27" ht="12.75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</row>
    <row r="693" spans="1:27" ht="12.75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</row>
    <row r="694" spans="1:27" ht="12.75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</row>
    <row r="695" spans="1:27" ht="12.75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</row>
    <row r="696" spans="1:27" ht="12.75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</row>
    <row r="697" spans="1:27" ht="12.75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</row>
    <row r="698" spans="1:27" ht="12.75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</row>
    <row r="699" spans="1:27" ht="12.75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</row>
    <row r="700" spans="1:27" ht="12.75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</row>
    <row r="701" spans="1:27" ht="12.75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</row>
    <row r="702" spans="1:27" ht="12.75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</row>
    <row r="703" spans="1:27" ht="12.75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</row>
    <row r="704" spans="1:27" ht="12.75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</row>
    <row r="705" spans="1:27" ht="12.75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</row>
    <row r="706" spans="1:27" ht="12.75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</row>
    <row r="707" spans="1:27" ht="12.75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</row>
    <row r="708" spans="1:27" ht="12.75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</row>
    <row r="709" spans="1:27" ht="12.75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</row>
    <row r="710" spans="1:27" ht="12.75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</row>
    <row r="711" spans="1:27" ht="12.75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</row>
    <row r="712" spans="1:27" ht="12.75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</row>
    <row r="713" spans="1:27" ht="12.75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</row>
    <row r="714" spans="1:27" ht="12.75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</row>
    <row r="715" spans="1:27" ht="12.75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</row>
    <row r="716" spans="1:27" ht="12.75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</row>
    <row r="717" spans="1:27" ht="12.75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</row>
    <row r="718" spans="1:27" ht="12.75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</row>
    <row r="719" spans="1:27" ht="12.75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</row>
    <row r="720" spans="1:27" ht="12.75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</row>
    <row r="721" spans="1:27" ht="12.75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</row>
    <row r="722" spans="1:27" ht="12.75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</row>
    <row r="723" spans="1:27" ht="12.75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</row>
    <row r="724" spans="1:27" ht="12.75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</row>
    <row r="725" spans="1:27" ht="12.75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</row>
    <row r="726" spans="1:27" ht="12.75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</row>
    <row r="727" spans="1:27" ht="12.75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</row>
    <row r="728" spans="1:27" ht="12.75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</row>
    <row r="729" spans="1:27" ht="12.75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</row>
    <row r="730" spans="1:27" ht="12.75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</row>
    <row r="731" spans="1:27" ht="12.75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</row>
    <row r="732" spans="1:27" ht="12.75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</row>
    <row r="733" spans="1:27" ht="12.75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</row>
    <row r="734" spans="1:27" ht="12.75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</row>
    <row r="735" spans="1:27" ht="12.75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</row>
    <row r="736" spans="1:27" ht="12.75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</row>
    <row r="737" spans="1:27" ht="12.75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</row>
    <row r="738" spans="1:27" ht="12.75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</row>
    <row r="739" spans="1:27" ht="12.75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</row>
    <row r="740" spans="1:27" ht="12.75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</row>
    <row r="741" spans="1:27" ht="12.75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</row>
    <row r="742" spans="1:27" ht="12.75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</row>
    <row r="743" spans="1:27" ht="12.75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</row>
    <row r="744" spans="1:27" ht="12.75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</row>
    <row r="745" spans="1:27" ht="12.75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</row>
    <row r="746" spans="1:27" ht="12.75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</row>
    <row r="747" spans="1:27" ht="12.75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</row>
    <row r="748" spans="1:27" ht="12.75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</row>
    <row r="749" spans="1:27" ht="12.75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</row>
    <row r="750" spans="1:27" ht="12.75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</row>
    <row r="751" spans="1:27" ht="12.75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</row>
    <row r="752" spans="1:27" ht="12.75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</row>
    <row r="753" spans="1:27" ht="12.75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</row>
    <row r="754" spans="1:27" ht="12.75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</row>
    <row r="755" spans="1:27" ht="12.7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</row>
    <row r="756" spans="1:27" ht="12.75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</row>
    <row r="757" spans="1:27" ht="12.75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</row>
    <row r="758" spans="1:27" ht="12.75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</row>
    <row r="759" spans="1:27" ht="12.75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</row>
    <row r="760" spans="1:27" ht="12.75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</row>
    <row r="761" spans="1:27" ht="12.75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</row>
    <row r="762" spans="1:27" ht="12.75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</row>
    <row r="763" spans="1:27" ht="12.75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</row>
    <row r="764" spans="1:27" ht="12.75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</row>
    <row r="765" spans="1:27" ht="12.75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</row>
    <row r="766" spans="1:27" ht="12.75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</row>
    <row r="767" spans="1:27" ht="12.75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</row>
    <row r="768" spans="1:27" ht="12.75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</row>
    <row r="769" spans="1:27" ht="12.75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</row>
    <row r="770" spans="1:27" ht="12.75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</row>
    <row r="771" spans="1:27" ht="12.75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</row>
    <row r="772" spans="1:27" ht="12.75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</row>
    <row r="773" spans="1:27" ht="12.75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</row>
    <row r="774" spans="1:27" ht="12.75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</row>
    <row r="775" spans="1:27" ht="12.75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</row>
    <row r="776" spans="1:27" ht="12.75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</row>
    <row r="777" spans="1:27" ht="12.75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</row>
    <row r="778" spans="1:27" ht="12.75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</row>
    <row r="779" spans="1:27" ht="12.75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</row>
    <row r="780" spans="1:27" ht="12.75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</row>
    <row r="781" spans="1:27" ht="12.75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</row>
    <row r="782" spans="1:27" ht="12.75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</row>
    <row r="783" spans="1:27" ht="12.75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</row>
    <row r="784" spans="1:27" ht="12.75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</row>
    <row r="785" spans="1:27" ht="12.75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</row>
    <row r="786" spans="1:27" ht="12.75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</row>
    <row r="787" spans="1:27" ht="12.75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</row>
    <row r="788" spans="1:27" ht="12.75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</row>
    <row r="789" spans="1:27" ht="12.75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</row>
    <row r="790" spans="1:27" ht="12.75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</row>
    <row r="791" spans="1:27" ht="12.75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</row>
    <row r="792" spans="1:27" ht="12.75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</row>
    <row r="793" spans="1:27" ht="12.75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</row>
    <row r="794" spans="1:27" ht="12.75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</row>
    <row r="795" spans="1:27" ht="12.75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</row>
    <row r="796" spans="1:27" ht="12.75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</row>
    <row r="797" spans="1:27" ht="12.75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</row>
    <row r="798" spans="1:27" ht="12.75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</row>
    <row r="799" spans="1:27" ht="12.75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</row>
    <row r="800" spans="1:27" ht="12.75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</row>
    <row r="801" spans="1:27" ht="12.75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</row>
    <row r="802" spans="1:27" ht="12.75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</row>
    <row r="803" spans="1:27" ht="12.75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</row>
    <row r="804" spans="1:27" ht="12.75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</row>
    <row r="805" spans="1:27" ht="12.75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</row>
    <row r="806" spans="1:27" ht="12.75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</row>
    <row r="807" spans="1:27" ht="12.75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</row>
    <row r="808" spans="1:27" ht="12.75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</row>
    <row r="809" spans="1:27" ht="12.75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</row>
    <row r="810" spans="1:27" ht="12.75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</row>
    <row r="811" spans="1:27" ht="12.75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</row>
    <row r="812" spans="1:27" ht="12.75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</row>
    <row r="813" spans="1:27" ht="12.75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</row>
    <row r="814" spans="1:27" ht="12.75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</row>
    <row r="815" spans="1:27" ht="12.75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</row>
    <row r="816" spans="1:27" ht="12.75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</row>
    <row r="817" spans="1:27" ht="12.75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</row>
    <row r="818" spans="1:27" ht="12.75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</row>
    <row r="819" spans="1:27" ht="12.75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</row>
    <row r="820" spans="1:27" ht="12.75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</row>
    <row r="821" spans="1:27" ht="12.75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</row>
    <row r="822" spans="1:27" ht="12.75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</row>
    <row r="823" spans="1:27" ht="12.75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</row>
    <row r="824" spans="1:27" ht="12.75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</row>
    <row r="825" spans="1:27" ht="12.75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</row>
    <row r="826" spans="1:27" ht="12.75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</row>
    <row r="827" spans="1:27" ht="12.75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</row>
    <row r="828" spans="1:27" ht="12.75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</row>
    <row r="829" spans="1:27" ht="12.75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</row>
    <row r="830" spans="1:27" ht="12.75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</row>
    <row r="831" spans="1:27" ht="12.75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</row>
    <row r="832" spans="1:27" ht="12.75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</row>
    <row r="833" spans="1:27" ht="12.75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</row>
    <row r="834" spans="1:27" ht="12.75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</row>
    <row r="835" spans="1:27" ht="12.75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</row>
    <row r="836" spans="1:27" ht="12.75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</row>
    <row r="837" spans="1:27" ht="12.75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</row>
    <row r="838" spans="1:27" ht="12.75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</row>
    <row r="839" spans="1:27" ht="12.75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</row>
    <row r="840" spans="1:27" ht="12.75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</row>
    <row r="841" spans="1:27" ht="12.75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</row>
    <row r="842" spans="1:27" ht="12.75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</row>
    <row r="843" spans="1:27" ht="12.75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</row>
    <row r="844" spans="1:27" ht="12.75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</row>
    <row r="845" spans="1:27" ht="12.75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</row>
    <row r="846" spans="1:27" ht="12.75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</row>
    <row r="847" spans="1:27" ht="12.75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</row>
    <row r="848" spans="1:27" ht="12.75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</row>
    <row r="849" spans="1:27" ht="12.75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</row>
    <row r="850" spans="1:27" ht="12.75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</row>
    <row r="851" spans="1:27" ht="12.75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</row>
    <row r="852" spans="1:27" ht="12.75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</row>
    <row r="853" spans="1:27" ht="12.75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</row>
    <row r="854" spans="1:27" ht="12.75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</row>
    <row r="855" spans="1:27" ht="12.75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</row>
    <row r="856" spans="1:27" ht="12.75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</row>
    <row r="857" spans="1:27" ht="12.75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</row>
    <row r="858" spans="1:27" ht="12.75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</row>
    <row r="859" spans="1:27" ht="12.75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</row>
    <row r="860" spans="1:27" ht="12.75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</row>
    <row r="861" spans="1:27" ht="12.75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</row>
    <row r="862" spans="1:27" ht="12.75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</row>
    <row r="863" spans="1:27" ht="12.75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</row>
    <row r="864" spans="1:27" ht="12.75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</row>
    <row r="865" spans="1:27" ht="12.75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</row>
    <row r="866" spans="1:27" ht="12.75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</row>
    <row r="867" spans="1:27" ht="12.75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</row>
    <row r="868" spans="1:27" ht="12.75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</row>
    <row r="869" spans="1:27" ht="12.75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</row>
    <row r="870" spans="1:27" ht="12.75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</row>
    <row r="871" spans="1:27" ht="12.75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</row>
    <row r="872" spans="1:27" ht="12.75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</row>
    <row r="873" spans="1:27" ht="12.75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</row>
    <row r="874" spans="1:27" ht="12.75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</row>
    <row r="875" spans="1:27" ht="12.75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</row>
    <row r="876" spans="1:27" ht="12.75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</row>
    <row r="877" spans="1:27" ht="12.75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</row>
    <row r="878" spans="1:27" ht="12.75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</row>
    <row r="879" spans="1:27" ht="12.75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</row>
    <row r="880" spans="1:27" ht="12.75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</row>
    <row r="881" spans="1:27" ht="12.75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</row>
    <row r="882" spans="1:27" ht="12.75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</row>
    <row r="883" spans="1:27" ht="12.75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</row>
    <row r="884" spans="1:27" ht="12.75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</row>
    <row r="885" spans="1:27" ht="12.75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</row>
    <row r="886" spans="1:27" ht="12.75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</row>
    <row r="887" spans="1:27" ht="12.75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</row>
    <row r="888" spans="1:27" ht="12.75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</row>
    <row r="889" spans="1:27" ht="12.75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</row>
    <row r="890" spans="1:27" ht="12.75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</row>
    <row r="891" spans="1:27" ht="12.75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</row>
    <row r="892" spans="1:27" ht="12.75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</row>
    <row r="893" spans="1:27" ht="12.75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</row>
    <row r="894" spans="1:27" ht="12.75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</row>
    <row r="895" spans="1:27" ht="12.75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</row>
    <row r="896" spans="1:27" ht="12.75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</row>
    <row r="897" spans="1:27" ht="12.75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</row>
    <row r="898" spans="1:27" ht="12.75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</row>
    <row r="899" spans="1:27" ht="12.75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</row>
    <row r="900" spans="1:27" ht="12.75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</row>
    <row r="901" spans="1:27" ht="12.75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</row>
    <row r="902" spans="1:27" ht="12.75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  <c r="AA902" s="66"/>
    </row>
    <row r="903" spans="1:27" ht="12.75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  <c r="AA903" s="66"/>
    </row>
    <row r="904" spans="1:27" ht="12.75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  <c r="AA904" s="66"/>
    </row>
    <row r="905" spans="1:27" ht="12.75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  <c r="AA905" s="66"/>
    </row>
    <row r="906" spans="1:27" ht="12.75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  <c r="AA906" s="66"/>
    </row>
    <row r="907" spans="1:27" ht="12.75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</row>
    <row r="908" spans="1:27" ht="12.75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  <c r="AA908" s="66"/>
    </row>
    <row r="909" spans="1:27" ht="12.75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</row>
    <row r="910" spans="1:27" ht="12.75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</row>
    <row r="911" spans="1:27" ht="12.75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</row>
    <row r="912" spans="1:27" ht="12.75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</row>
    <row r="913" spans="1:27" ht="12.75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</row>
    <row r="914" spans="1:27" ht="12.75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</row>
    <row r="915" spans="1:27" ht="12.75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  <c r="AA915" s="66"/>
    </row>
    <row r="916" spans="1:27" ht="12.75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  <c r="AA916" s="66"/>
    </row>
    <row r="917" spans="1:27" ht="12.75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  <c r="AA917" s="66"/>
    </row>
    <row r="918" spans="1:27" ht="12.75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  <c r="AA918" s="66"/>
    </row>
    <row r="919" spans="1:27" ht="12.75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  <c r="AA919" s="66"/>
    </row>
    <row r="920" spans="1:27" ht="12.75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  <c r="AA920" s="66"/>
    </row>
    <row r="921" spans="1:27" ht="12.75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  <c r="AA921" s="66"/>
    </row>
    <row r="922" spans="1:27" ht="12.75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  <c r="AA922" s="66"/>
    </row>
    <row r="923" spans="1:27" ht="12.75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  <c r="AA923" s="66"/>
    </row>
    <row r="924" spans="1:27" ht="12.75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</row>
    <row r="925" spans="1:27" ht="12.75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</row>
    <row r="926" spans="1:27" ht="12.75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  <c r="AA926" s="66"/>
    </row>
    <row r="927" spans="1:27" ht="12.75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  <c r="AA927" s="66"/>
    </row>
    <row r="928" spans="1:27" ht="12.75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  <c r="AA928" s="66"/>
    </row>
    <row r="929" spans="1:27" ht="12.75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  <c r="AA929" s="66"/>
    </row>
    <row r="930" spans="1:27" ht="12.75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  <c r="AA930" s="66"/>
    </row>
    <row r="931" spans="1:27" ht="12.75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  <c r="AA931" s="66"/>
    </row>
    <row r="932" spans="1:27" ht="12.75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</row>
    <row r="933" spans="1:27" ht="12.75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  <c r="AA933" s="66"/>
    </row>
    <row r="934" spans="1:27" ht="12.75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  <c r="AA934" s="66"/>
    </row>
    <row r="935" spans="1:27" ht="12.75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  <c r="AA935" s="66"/>
    </row>
    <row r="936" spans="1:27" ht="12.75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  <c r="AA936" s="66"/>
    </row>
    <row r="937" spans="1:27" ht="12.75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  <c r="AA937" s="66"/>
    </row>
    <row r="938" spans="1:27" ht="12.75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  <c r="AA938" s="66"/>
    </row>
    <row r="939" spans="1:27" ht="12.75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</row>
    <row r="940" spans="1:27" ht="12.75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  <c r="AA940" s="66"/>
    </row>
    <row r="941" spans="1:27" ht="12.75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  <c r="AA941" s="66"/>
    </row>
    <row r="942" spans="1:27" ht="12.75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  <c r="AA942" s="66"/>
    </row>
    <row r="943" spans="1:27" ht="12.75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  <c r="AA943" s="66"/>
    </row>
    <row r="944" spans="1:27" ht="12.75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  <c r="AA944" s="66"/>
    </row>
    <row r="945" spans="1:27" ht="12.75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  <c r="AA945" s="66"/>
    </row>
    <row r="946" spans="1:27" ht="12.75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  <c r="AA946" s="66"/>
    </row>
    <row r="947" spans="1:27" ht="12.75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  <c r="AA947" s="66"/>
    </row>
    <row r="948" spans="1:27" ht="12.75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  <c r="AA948" s="66"/>
    </row>
    <row r="949" spans="1:27" ht="12.75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  <c r="AA949" s="66"/>
    </row>
    <row r="950" spans="1:27" ht="12.75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  <c r="AA950" s="66"/>
    </row>
    <row r="951" spans="1:27" ht="12.75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  <c r="AA951" s="66"/>
    </row>
    <row r="952" spans="1:27" ht="12.75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  <c r="AA952" s="66"/>
    </row>
    <row r="953" spans="1:27" ht="12.75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  <c r="AA953" s="66"/>
    </row>
    <row r="954" spans="1:27" ht="12.75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  <c r="AA954" s="66"/>
    </row>
    <row r="955" spans="1:27" ht="12.75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  <c r="AA955" s="66"/>
    </row>
    <row r="956" spans="1:27" ht="12.75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  <c r="AA956" s="66"/>
    </row>
    <row r="957" spans="1:27" ht="12.75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  <c r="AA957" s="66"/>
    </row>
    <row r="958" spans="1:27" ht="12.75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  <c r="AA958" s="66"/>
    </row>
    <row r="959" spans="1:27" ht="12.75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  <c r="AA959" s="66"/>
    </row>
    <row r="960" spans="1:27" ht="12.75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  <c r="AA960" s="66"/>
    </row>
    <row r="961" spans="1:27" ht="12.75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  <c r="AA961" s="66"/>
    </row>
    <row r="962" spans="1:27" ht="12.75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  <c r="AA962" s="66"/>
    </row>
    <row r="963" spans="1:27" ht="12.75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  <c r="AA963" s="66"/>
    </row>
    <row r="964" spans="1:27" ht="12.75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  <c r="AA964" s="66"/>
    </row>
    <row r="965" spans="1:27" ht="12.75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  <c r="AA965" s="66"/>
    </row>
    <row r="966" spans="1:27" ht="12.75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  <c r="AA966" s="66"/>
    </row>
    <row r="967" spans="1:27" ht="12.75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  <c r="AA967" s="66"/>
    </row>
    <row r="968" spans="1:27" ht="12.75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  <c r="AA968" s="66"/>
    </row>
    <row r="969" spans="1:27" ht="12.75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  <c r="AA969" s="66"/>
    </row>
    <row r="970" spans="1:27" ht="12.75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  <c r="AA970" s="66"/>
    </row>
    <row r="971" spans="1:27" ht="12.75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  <c r="AA971" s="66"/>
    </row>
    <row r="972" spans="1:27" ht="12.75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  <c r="AA972" s="66"/>
    </row>
    <row r="973" spans="1:27" ht="12.75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  <c r="AA973" s="66"/>
    </row>
    <row r="974" spans="1:27" ht="12.75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  <c r="AA974" s="66"/>
    </row>
    <row r="975" spans="1:27" ht="12.75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  <c r="AA975" s="66"/>
    </row>
    <row r="976" spans="1:27" ht="12.75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  <c r="AA976" s="66"/>
    </row>
    <row r="977" spans="1:27" ht="12.75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  <c r="AA977" s="66"/>
    </row>
    <row r="978" spans="1:27" ht="12.75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  <c r="AA978" s="66"/>
    </row>
    <row r="979" spans="1:27" ht="12.75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  <c r="AA979" s="66"/>
    </row>
    <row r="980" spans="1:27" ht="12.75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  <c r="AA980" s="66"/>
    </row>
    <row r="981" spans="1:27" ht="12.75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  <c r="AA981" s="66"/>
    </row>
    <row r="982" spans="1:27" ht="12.75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  <c r="AA982" s="66"/>
    </row>
    <row r="983" spans="1:27" ht="12.75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  <c r="AA983" s="66"/>
    </row>
    <row r="984" spans="1:27" ht="12.75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  <c r="AA984" s="66"/>
    </row>
    <row r="985" spans="1:27" ht="12.75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  <c r="AA985" s="66"/>
    </row>
    <row r="986" spans="1:27" ht="12.75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  <c r="AA986" s="66"/>
    </row>
    <row r="987" spans="1:27" ht="12.75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  <c r="AA987" s="66"/>
    </row>
    <row r="988" spans="1:27" ht="12.75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  <c r="AA988" s="66"/>
    </row>
    <row r="989" spans="1:27" ht="12.75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  <c r="AA989" s="66"/>
    </row>
    <row r="990" spans="1:27" ht="12.75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  <c r="AA990" s="66"/>
    </row>
    <row r="991" spans="1:27" ht="12.75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  <c r="AA991" s="66"/>
    </row>
    <row r="992" spans="1:27" ht="12.75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  <c r="AA992" s="66"/>
    </row>
    <row r="993" spans="1:27" ht="12.75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  <c r="AA993" s="66"/>
    </row>
    <row r="994" spans="1:27" ht="12.75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  <c r="AA994" s="66"/>
    </row>
    <row r="995" spans="1:27" ht="12.75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  <c r="AA995" s="66"/>
    </row>
    <row r="996" spans="1:27" ht="12.75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  <c r="AA996" s="66"/>
    </row>
    <row r="997" spans="1:27" ht="12.75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  <c r="AA997" s="66"/>
    </row>
    <row r="998" spans="1:27" ht="12.75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  <c r="AA998" s="66"/>
    </row>
    <row r="999" spans="1:27" ht="12.75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  <c r="AA999" s="66"/>
    </row>
    <row r="1000" spans="1:27" ht="12.75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  <c r="AA1000" s="66"/>
    </row>
    <row r="1001" spans="1:27" ht="12.75">
      <c r="A1001" s="66"/>
      <c r="B1001" s="66"/>
      <c r="C1001" s="66"/>
      <c r="D1001" s="66"/>
      <c r="E1001" s="66"/>
      <c r="F1001" s="66"/>
      <c r="G1001" s="66"/>
      <c r="H1001" s="66"/>
      <c r="I1001" s="66"/>
      <c r="J1001" s="66"/>
      <c r="K1001" s="66"/>
      <c r="L1001" s="66"/>
      <c r="M1001" s="66"/>
      <c r="N1001" s="66"/>
      <c r="O1001" s="66"/>
      <c r="P1001" s="66"/>
      <c r="Q1001" s="66"/>
      <c r="R1001" s="66"/>
      <c r="S1001" s="66"/>
      <c r="T1001" s="66"/>
      <c r="U1001" s="66"/>
      <c r="V1001" s="66"/>
      <c r="W1001" s="66"/>
      <c r="X1001" s="66"/>
      <c r="Y1001" s="66"/>
      <c r="Z1001" s="66"/>
      <c r="AA1001" s="66"/>
    </row>
    <row r="1002" spans="1:27" ht="12.75">
      <c r="A1002" s="66"/>
      <c r="B1002" s="66"/>
      <c r="C1002" s="66"/>
      <c r="D1002" s="66"/>
      <c r="E1002" s="66"/>
      <c r="F1002" s="66"/>
      <c r="G1002" s="66"/>
      <c r="H1002" s="66"/>
      <c r="I1002" s="66"/>
      <c r="J1002" s="66"/>
      <c r="K1002" s="66"/>
      <c r="L1002" s="66"/>
      <c r="M1002" s="66"/>
      <c r="N1002" s="66"/>
      <c r="O1002" s="66"/>
      <c r="P1002" s="66"/>
      <c r="Q1002" s="66"/>
      <c r="R1002" s="66"/>
      <c r="S1002" s="66"/>
      <c r="T1002" s="66"/>
      <c r="U1002" s="66"/>
      <c r="V1002" s="66"/>
      <c r="W1002" s="66"/>
      <c r="X1002" s="66"/>
      <c r="Y1002" s="66"/>
      <c r="Z1002" s="66"/>
      <c r="AA1002" s="66"/>
    </row>
    <row r="1003" spans="1:27" ht="12.75">
      <c r="A1003" s="66"/>
      <c r="B1003" s="66"/>
      <c r="C1003" s="66"/>
      <c r="D1003" s="66"/>
      <c r="E1003" s="66"/>
      <c r="F1003" s="66"/>
      <c r="G1003" s="66"/>
      <c r="H1003" s="66"/>
      <c r="I1003" s="66"/>
      <c r="J1003" s="66"/>
      <c r="K1003" s="66"/>
      <c r="L1003" s="66"/>
      <c r="M1003" s="66"/>
      <c r="N1003" s="66"/>
      <c r="O1003" s="66"/>
      <c r="P1003" s="66"/>
      <c r="Q1003" s="66"/>
      <c r="R1003" s="66"/>
      <c r="S1003" s="66"/>
      <c r="T1003" s="66"/>
      <c r="U1003" s="66"/>
      <c r="V1003" s="66"/>
      <c r="W1003" s="66"/>
      <c r="X1003" s="66"/>
      <c r="Y1003" s="66"/>
      <c r="Z1003" s="66"/>
      <c r="AA1003" s="66"/>
    </row>
    <row r="1004" spans="1:27" ht="12.75">
      <c r="A1004" s="66"/>
      <c r="B1004" s="66"/>
      <c r="C1004" s="66"/>
      <c r="D1004" s="66"/>
      <c r="E1004" s="66"/>
      <c r="F1004" s="66"/>
      <c r="G1004" s="66"/>
      <c r="H1004" s="66"/>
      <c r="I1004" s="66"/>
      <c r="J1004" s="66"/>
      <c r="K1004" s="66"/>
      <c r="L1004" s="66"/>
      <c r="M1004" s="66"/>
      <c r="N1004" s="66"/>
      <c r="O1004" s="66"/>
      <c r="P1004" s="66"/>
      <c r="Q1004" s="66"/>
      <c r="R1004" s="66"/>
      <c r="S1004" s="66"/>
      <c r="T1004" s="66"/>
      <c r="U1004" s="66"/>
      <c r="V1004" s="66"/>
      <c r="W1004" s="66"/>
      <c r="X1004" s="66"/>
      <c r="Y1004" s="66"/>
      <c r="Z1004" s="66"/>
      <c r="AA1004" s="66"/>
    </row>
  </sheetData>
  <mergeCells count="8">
    <mergeCell ref="F2:L3"/>
    <mergeCell ref="B15:D16"/>
    <mergeCell ref="B4:D4"/>
    <mergeCell ref="B6:D6"/>
    <mergeCell ref="B7:D8"/>
    <mergeCell ref="B10:D10"/>
    <mergeCell ref="B11:D12"/>
    <mergeCell ref="B14:D14"/>
  </mergeCells>
  <dataValidations count="1">
    <dataValidation type="list" allowBlank="1" showInputMessage="1" showErrorMessage="1" sqref="D19:D38" xr:uid="{7B237987-DE7A-49DC-A732-3BBF3307F9F2}">
      <formula1>"Inicio de mes, Mitad de mes, Final del mes"</formula1>
    </dataValidation>
  </dataValidation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5</xdr:col>
                    <xdr:colOff>533400</xdr:colOff>
                    <xdr:row>18</xdr:row>
                    <xdr:rowOff>9525</xdr:rowOff>
                  </from>
                  <to>
                    <xdr:col>5</xdr:col>
                    <xdr:colOff>762000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5</xdr:col>
                    <xdr:colOff>533400</xdr:colOff>
                    <xdr:row>19</xdr:row>
                    <xdr:rowOff>9525</xdr:rowOff>
                  </from>
                  <to>
                    <xdr:col>5</xdr:col>
                    <xdr:colOff>762000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5</xdr:col>
                    <xdr:colOff>533400</xdr:colOff>
                    <xdr:row>20</xdr:row>
                    <xdr:rowOff>9525</xdr:rowOff>
                  </from>
                  <to>
                    <xdr:col>5</xdr:col>
                    <xdr:colOff>762000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5</xdr:col>
                    <xdr:colOff>533400</xdr:colOff>
                    <xdr:row>21</xdr:row>
                    <xdr:rowOff>9525</xdr:rowOff>
                  </from>
                  <to>
                    <xdr:col>5</xdr:col>
                    <xdr:colOff>762000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5</xdr:col>
                    <xdr:colOff>533400</xdr:colOff>
                    <xdr:row>22</xdr:row>
                    <xdr:rowOff>28575</xdr:rowOff>
                  </from>
                  <to>
                    <xdr:col>5</xdr:col>
                    <xdr:colOff>762000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5</xdr:col>
                    <xdr:colOff>533400</xdr:colOff>
                    <xdr:row>23</xdr:row>
                    <xdr:rowOff>28575</xdr:rowOff>
                  </from>
                  <to>
                    <xdr:col>5</xdr:col>
                    <xdr:colOff>762000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5</xdr:col>
                    <xdr:colOff>533400</xdr:colOff>
                    <xdr:row>24</xdr:row>
                    <xdr:rowOff>28575</xdr:rowOff>
                  </from>
                  <to>
                    <xdr:col>5</xdr:col>
                    <xdr:colOff>762000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5</xdr:col>
                    <xdr:colOff>533400</xdr:colOff>
                    <xdr:row>25</xdr:row>
                    <xdr:rowOff>28575</xdr:rowOff>
                  </from>
                  <to>
                    <xdr:col>5</xdr:col>
                    <xdr:colOff>762000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5</xdr:col>
                    <xdr:colOff>533400</xdr:colOff>
                    <xdr:row>26</xdr:row>
                    <xdr:rowOff>28575</xdr:rowOff>
                  </from>
                  <to>
                    <xdr:col>5</xdr:col>
                    <xdr:colOff>762000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5</xdr:col>
                    <xdr:colOff>533400</xdr:colOff>
                    <xdr:row>27</xdr:row>
                    <xdr:rowOff>28575</xdr:rowOff>
                  </from>
                  <to>
                    <xdr:col>5</xdr:col>
                    <xdr:colOff>762000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5</xdr:col>
                    <xdr:colOff>533400</xdr:colOff>
                    <xdr:row>28</xdr:row>
                    <xdr:rowOff>38100</xdr:rowOff>
                  </from>
                  <to>
                    <xdr:col>5</xdr:col>
                    <xdr:colOff>762000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5</xdr:col>
                    <xdr:colOff>533400</xdr:colOff>
                    <xdr:row>29</xdr:row>
                    <xdr:rowOff>38100</xdr:rowOff>
                  </from>
                  <to>
                    <xdr:col>5</xdr:col>
                    <xdr:colOff>762000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6</xdr:col>
                    <xdr:colOff>152400</xdr:colOff>
                    <xdr:row>18</xdr:row>
                    <xdr:rowOff>9525</xdr:rowOff>
                  </from>
                  <to>
                    <xdr:col>6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6</xdr:col>
                    <xdr:colOff>152400</xdr:colOff>
                    <xdr:row>19</xdr:row>
                    <xdr:rowOff>9525</xdr:rowOff>
                  </from>
                  <to>
                    <xdr:col>6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6</xdr:col>
                    <xdr:colOff>152400</xdr:colOff>
                    <xdr:row>20</xdr:row>
                    <xdr:rowOff>9525</xdr:rowOff>
                  </from>
                  <to>
                    <xdr:col>6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6</xdr:col>
                    <xdr:colOff>152400</xdr:colOff>
                    <xdr:row>21</xdr:row>
                    <xdr:rowOff>9525</xdr:rowOff>
                  </from>
                  <to>
                    <xdr:col>6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6</xdr:col>
                    <xdr:colOff>152400</xdr:colOff>
                    <xdr:row>22</xdr:row>
                    <xdr:rowOff>28575</xdr:rowOff>
                  </from>
                  <to>
                    <xdr:col>6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6</xdr:col>
                    <xdr:colOff>152400</xdr:colOff>
                    <xdr:row>23</xdr:row>
                    <xdr:rowOff>28575</xdr:rowOff>
                  </from>
                  <to>
                    <xdr:col>6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6</xdr:col>
                    <xdr:colOff>152400</xdr:colOff>
                    <xdr:row>24</xdr:row>
                    <xdr:rowOff>28575</xdr:rowOff>
                  </from>
                  <to>
                    <xdr:col>6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>
                  <from>
                    <xdr:col>6</xdr:col>
                    <xdr:colOff>152400</xdr:colOff>
                    <xdr:row>25</xdr:row>
                    <xdr:rowOff>28575</xdr:rowOff>
                  </from>
                  <to>
                    <xdr:col>6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>
                  <from>
                    <xdr:col>6</xdr:col>
                    <xdr:colOff>152400</xdr:colOff>
                    <xdr:row>26</xdr:row>
                    <xdr:rowOff>28575</xdr:rowOff>
                  </from>
                  <to>
                    <xdr:col>6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>
                  <from>
                    <xdr:col>6</xdr:col>
                    <xdr:colOff>152400</xdr:colOff>
                    <xdr:row>27</xdr:row>
                    <xdr:rowOff>28575</xdr:rowOff>
                  </from>
                  <to>
                    <xdr:col>6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>
                <anchor moveWithCells="1">
                  <from>
                    <xdr:col>6</xdr:col>
                    <xdr:colOff>152400</xdr:colOff>
                    <xdr:row>28</xdr:row>
                    <xdr:rowOff>38100</xdr:rowOff>
                  </from>
                  <to>
                    <xdr:col>6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>
                <anchor moveWithCells="1">
                  <from>
                    <xdr:col>6</xdr:col>
                    <xdr:colOff>152400</xdr:colOff>
                    <xdr:row>29</xdr:row>
                    <xdr:rowOff>38100</xdr:rowOff>
                  </from>
                  <to>
                    <xdr:col>6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>
                <anchor moveWithCells="1">
                  <from>
                    <xdr:col>7</xdr:col>
                    <xdr:colOff>161925</xdr:colOff>
                    <xdr:row>18</xdr:row>
                    <xdr:rowOff>9525</xdr:rowOff>
                  </from>
                  <to>
                    <xdr:col>7</xdr:col>
                    <xdr:colOff>390525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>
                <anchor moveWithCells="1">
                  <from>
                    <xdr:col>7</xdr:col>
                    <xdr:colOff>161925</xdr:colOff>
                    <xdr:row>19</xdr:row>
                    <xdr:rowOff>9525</xdr:rowOff>
                  </from>
                  <to>
                    <xdr:col>7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>
                <anchor moveWithCells="1">
                  <from>
                    <xdr:col>7</xdr:col>
                    <xdr:colOff>161925</xdr:colOff>
                    <xdr:row>20</xdr:row>
                    <xdr:rowOff>9525</xdr:rowOff>
                  </from>
                  <to>
                    <xdr:col>7</xdr:col>
                    <xdr:colOff>390525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>
                <anchor moveWithCells="1">
                  <from>
                    <xdr:col>7</xdr:col>
                    <xdr:colOff>161925</xdr:colOff>
                    <xdr:row>21</xdr:row>
                    <xdr:rowOff>9525</xdr:rowOff>
                  </from>
                  <to>
                    <xdr:col>7</xdr:col>
                    <xdr:colOff>390525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>
                <anchor moveWithCells="1">
                  <from>
                    <xdr:col>7</xdr:col>
                    <xdr:colOff>161925</xdr:colOff>
                    <xdr:row>22</xdr:row>
                    <xdr:rowOff>28575</xdr:rowOff>
                  </from>
                  <to>
                    <xdr:col>7</xdr:col>
                    <xdr:colOff>390525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28575</xdr:rowOff>
                  </from>
                  <to>
                    <xdr:col>7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>
                <anchor moveWithCells="1">
                  <from>
                    <xdr:col>7</xdr:col>
                    <xdr:colOff>161925</xdr:colOff>
                    <xdr:row>24</xdr:row>
                    <xdr:rowOff>28575</xdr:rowOff>
                  </from>
                  <to>
                    <xdr:col>7</xdr:col>
                    <xdr:colOff>390525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>
                <anchor moveWithCells="1">
                  <from>
                    <xdr:col>7</xdr:col>
                    <xdr:colOff>161925</xdr:colOff>
                    <xdr:row>25</xdr:row>
                    <xdr:rowOff>28575</xdr:rowOff>
                  </from>
                  <to>
                    <xdr:col>7</xdr:col>
                    <xdr:colOff>390525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>
                <anchor moveWithCells="1">
                  <from>
                    <xdr:col>7</xdr:col>
                    <xdr:colOff>161925</xdr:colOff>
                    <xdr:row>26</xdr:row>
                    <xdr:rowOff>28575</xdr:rowOff>
                  </from>
                  <to>
                    <xdr:col>7</xdr:col>
                    <xdr:colOff>390525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>
                <anchor moveWithCells="1">
                  <from>
                    <xdr:col>7</xdr:col>
                    <xdr:colOff>161925</xdr:colOff>
                    <xdr:row>27</xdr:row>
                    <xdr:rowOff>28575</xdr:rowOff>
                  </from>
                  <to>
                    <xdr:col>7</xdr:col>
                    <xdr:colOff>390525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>
                <anchor moveWithCells="1">
                  <from>
                    <xdr:col>7</xdr:col>
                    <xdr:colOff>161925</xdr:colOff>
                    <xdr:row>28</xdr:row>
                    <xdr:rowOff>38100</xdr:rowOff>
                  </from>
                  <to>
                    <xdr:col>7</xdr:col>
                    <xdr:colOff>390525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>
                <anchor moveWithCells="1">
                  <from>
                    <xdr:col>7</xdr:col>
                    <xdr:colOff>161925</xdr:colOff>
                    <xdr:row>29</xdr:row>
                    <xdr:rowOff>38100</xdr:rowOff>
                  </from>
                  <to>
                    <xdr:col>7</xdr:col>
                    <xdr:colOff>390525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>
                <anchor moveWithCells="1">
                  <from>
                    <xdr:col>8</xdr:col>
                    <xdr:colOff>161925</xdr:colOff>
                    <xdr:row>18</xdr:row>
                    <xdr:rowOff>9525</xdr:rowOff>
                  </from>
                  <to>
                    <xdr:col>8</xdr:col>
                    <xdr:colOff>390525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>
                <anchor moveWithCells="1">
                  <from>
                    <xdr:col>8</xdr:col>
                    <xdr:colOff>161925</xdr:colOff>
                    <xdr:row>19</xdr:row>
                    <xdr:rowOff>9525</xdr:rowOff>
                  </from>
                  <to>
                    <xdr:col>8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2" name="Check Box 39">
              <controlPr defaultSize="0" autoFill="0" autoLine="0" autoPict="0">
                <anchor moveWithCells="1">
                  <from>
                    <xdr:col>8</xdr:col>
                    <xdr:colOff>161925</xdr:colOff>
                    <xdr:row>21</xdr:row>
                    <xdr:rowOff>9525</xdr:rowOff>
                  </from>
                  <to>
                    <xdr:col>8</xdr:col>
                    <xdr:colOff>390525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3" name="Check Box 40">
              <controlPr defaultSize="0" autoFill="0" autoLine="0" autoPict="0">
                <anchor moveWithCells="1">
                  <from>
                    <xdr:col>8</xdr:col>
                    <xdr:colOff>161925</xdr:colOff>
                    <xdr:row>22</xdr:row>
                    <xdr:rowOff>28575</xdr:rowOff>
                  </from>
                  <to>
                    <xdr:col>8</xdr:col>
                    <xdr:colOff>390525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4" name="Check Box 41">
              <controlPr defaultSize="0" autoFill="0" autoLine="0" autoPict="0">
                <anchor moveWithCells="1">
                  <from>
                    <xdr:col>8</xdr:col>
                    <xdr:colOff>161925</xdr:colOff>
                    <xdr:row>23</xdr:row>
                    <xdr:rowOff>28575</xdr:rowOff>
                  </from>
                  <to>
                    <xdr:col>8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5" name="Check Box 42">
              <controlPr defaultSize="0" autoFill="0" autoLine="0" autoPict="0">
                <anchor moveWithCells="1">
                  <from>
                    <xdr:col>8</xdr:col>
                    <xdr:colOff>161925</xdr:colOff>
                    <xdr:row>24</xdr:row>
                    <xdr:rowOff>28575</xdr:rowOff>
                  </from>
                  <to>
                    <xdr:col>8</xdr:col>
                    <xdr:colOff>390525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6" name="Check Box 43">
              <controlPr defaultSize="0" autoFill="0" autoLine="0" autoPict="0">
                <anchor moveWithCells="1">
                  <from>
                    <xdr:col>8</xdr:col>
                    <xdr:colOff>161925</xdr:colOff>
                    <xdr:row>25</xdr:row>
                    <xdr:rowOff>28575</xdr:rowOff>
                  </from>
                  <to>
                    <xdr:col>8</xdr:col>
                    <xdr:colOff>390525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7" name="Check Box 44">
              <controlPr defaultSize="0" autoFill="0" autoLine="0" autoPict="0">
                <anchor moveWithCells="1">
                  <from>
                    <xdr:col>8</xdr:col>
                    <xdr:colOff>161925</xdr:colOff>
                    <xdr:row>26</xdr:row>
                    <xdr:rowOff>28575</xdr:rowOff>
                  </from>
                  <to>
                    <xdr:col>8</xdr:col>
                    <xdr:colOff>390525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48" name="Check Box 45">
              <controlPr defaultSize="0" autoFill="0" autoLine="0" autoPict="0">
                <anchor moveWithCells="1">
                  <from>
                    <xdr:col>8</xdr:col>
                    <xdr:colOff>161925</xdr:colOff>
                    <xdr:row>27</xdr:row>
                    <xdr:rowOff>28575</xdr:rowOff>
                  </from>
                  <to>
                    <xdr:col>8</xdr:col>
                    <xdr:colOff>390525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49" name="Check Box 46">
              <controlPr defaultSize="0" autoFill="0" autoLine="0" autoPict="0">
                <anchor moveWithCells="1">
                  <from>
                    <xdr:col>8</xdr:col>
                    <xdr:colOff>161925</xdr:colOff>
                    <xdr:row>28</xdr:row>
                    <xdr:rowOff>38100</xdr:rowOff>
                  </from>
                  <to>
                    <xdr:col>8</xdr:col>
                    <xdr:colOff>390525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50" name="Check Box 47">
              <controlPr defaultSize="0" autoFill="0" autoLine="0" autoPict="0">
                <anchor moveWithCells="1">
                  <from>
                    <xdr:col>8</xdr:col>
                    <xdr:colOff>161925</xdr:colOff>
                    <xdr:row>29</xdr:row>
                    <xdr:rowOff>38100</xdr:rowOff>
                  </from>
                  <to>
                    <xdr:col>8</xdr:col>
                    <xdr:colOff>390525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1" name="Check Box 48">
              <controlPr defaultSize="0" autoFill="0" autoLine="0" autoPict="0">
                <anchor moveWithCells="1">
                  <from>
                    <xdr:col>9</xdr:col>
                    <xdr:colOff>190500</xdr:colOff>
                    <xdr:row>18</xdr:row>
                    <xdr:rowOff>9525</xdr:rowOff>
                  </from>
                  <to>
                    <xdr:col>9</xdr:col>
                    <xdr:colOff>419100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2" name="Check Box 49">
              <controlPr defaultSize="0" autoFill="0" autoLine="0" autoPict="0">
                <anchor moveWithCells="1">
                  <from>
                    <xdr:col>9</xdr:col>
                    <xdr:colOff>190500</xdr:colOff>
                    <xdr:row>19</xdr:row>
                    <xdr:rowOff>9525</xdr:rowOff>
                  </from>
                  <to>
                    <xdr:col>9</xdr:col>
                    <xdr:colOff>419100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3" name="Check Box 50">
              <controlPr defaultSize="0" autoFill="0" autoLine="0" autoPict="0">
                <anchor moveWithCells="1">
                  <from>
                    <xdr:col>9</xdr:col>
                    <xdr:colOff>190500</xdr:colOff>
                    <xdr:row>20</xdr:row>
                    <xdr:rowOff>9525</xdr:rowOff>
                  </from>
                  <to>
                    <xdr:col>9</xdr:col>
                    <xdr:colOff>419100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4" name="Check Box 51">
              <controlPr defaultSize="0" autoFill="0" autoLine="0" autoPict="0">
                <anchor moveWithCells="1">
                  <from>
                    <xdr:col>9</xdr:col>
                    <xdr:colOff>190500</xdr:colOff>
                    <xdr:row>21</xdr:row>
                    <xdr:rowOff>9525</xdr:rowOff>
                  </from>
                  <to>
                    <xdr:col>9</xdr:col>
                    <xdr:colOff>419100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5" name="Check Box 52">
              <controlPr defaultSize="0" autoFill="0" autoLine="0" autoPict="0">
                <anchor moveWithCells="1">
                  <from>
                    <xdr:col>9</xdr:col>
                    <xdr:colOff>190500</xdr:colOff>
                    <xdr:row>22</xdr:row>
                    <xdr:rowOff>28575</xdr:rowOff>
                  </from>
                  <to>
                    <xdr:col>9</xdr:col>
                    <xdr:colOff>419100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6" name="Check Box 53">
              <controlPr defaultSize="0" autoFill="0" autoLine="0" autoPict="0">
                <anchor moveWithCells="1">
                  <from>
                    <xdr:col>9</xdr:col>
                    <xdr:colOff>190500</xdr:colOff>
                    <xdr:row>23</xdr:row>
                    <xdr:rowOff>28575</xdr:rowOff>
                  </from>
                  <to>
                    <xdr:col>9</xdr:col>
                    <xdr:colOff>419100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7" name="Check Box 54">
              <controlPr defaultSize="0" autoFill="0" autoLine="0" autoPict="0">
                <anchor moveWithCells="1">
                  <from>
                    <xdr:col>9</xdr:col>
                    <xdr:colOff>190500</xdr:colOff>
                    <xdr:row>24</xdr:row>
                    <xdr:rowOff>28575</xdr:rowOff>
                  </from>
                  <to>
                    <xdr:col>9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58" name="Check Box 55">
              <controlPr defaultSize="0" autoFill="0" autoLine="0" autoPict="0">
                <anchor moveWithCells="1">
                  <from>
                    <xdr:col>9</xdr:col>
                    <xdr:colOff>190500</xdr:colOff>
                    <xdr:row>25</xdr:row>
                    <xdr:rowOff>28575</xdr:rowOff>
                  </from>
                  <to>
                    <xdr:col>9</xdr:col>
                    <xdr:colOff>419100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59" name="Check Box 56">
              <controlPr defaultSize="0" autoFill="0" autoLine="0" autoPict="0">
                <anchor moveWithCells="1">
                  <from>
                    <xdr:col>9</xdr:col>
                    <xdr:colOff>190500</xdr:colOff>
                    <xdr:row>26</xdr:row>
                    <xdr:rowOff>28575</xdr:rowOff>
                  </from>
                  <to>
                    <xdr:col>9</xdr:col>
                    <xdr:colOff>419100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60" name="Check Box 57">
              <controlPr defaultSize="0" autoFill="0" autoLine="0" autoPict="0">
                <anchor moveWithCells="1">
                  <from>
                    <xdr:col>9</xdr:col>
                    <xdr:colOff>190500</xdr:colOff>
                    <xdr:row>27</xdr:row>
                    <xdr:rowOff>28575</xdr:rowOff>
                  </from>
                  <to>
                    <xdr:col>9</xdr:col>
                    <xdr:colOff>419100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1" name="Check Box 58">
              <controlPr defaultSize="0" autoFill="0" autoLine="0" autoPict="0">
                <anchor moveWithCells="1">
                  <from>
                    <xdr:col>9</xdr:col>
                    <xdr:colOff>190500</xdr:colOff>
                    <xdr:row>28</xdr:row>
                    <xdr:rowOff>38100</xdr:rowOff>
                  </from>
                  <to>
                    <xdr:col>9</xdr:col>
                    <xdr:colOff>419100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2" name="Check Box 59">
              <controlPr defaultSize="0" autoFill="0" autoLine="0" autoPict="0">
                <anchor moveWithCells="1">
                  <from>
                    <xdr:col>9</xdr:col>
                    <xdr:colOff>190500</xdr:colOff>
                    <xdr:row>29</xdr:row>
                    <xdr:rowOff>38100</xdr:rowOff>
                  </from>
                  <to>
                    <xdr:col>9</xdr:col>
                    <xdr:colOff>419100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3" name="Check Box 60">
              <controlPr defaultSize="0" autoFill="0" autoLine="0" autoPict="0">
                <anchor moveWithCells="1">
                  <from>
                    <xdr:col>10</xdr:col>
                    <xdr:colOff>142875</xdr:colOff>
                    <xdr:row>18</xdr:row>
                    <xdr:rowOff>9525</xdr:rowOff>
                  </from>
                  <to>
                    <xdr:col>10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4" name="Check Box 61">
              <controlPr defaultSize="0" autoFill="0" autoLine="0" autoPict="0">
                <anchor moveWithCells="1">
                  <from>
                    <xdr:col>10</xdr:col>
                    <xdr:colOff>142875</xdr:colOff>
                    <xdr:row>19</xdr:row>
                    <xdr:rowOff>9525</xdr:rowOff>
                  </from>
                  <to>
                    <xdr:col>10</xdr:col>
                    <xdr:colOff>371475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5" name="Check Box 62">
              <controlPr defaultSize="0" autoFill="0" autoLine="0" autoPict="0">
                <anchor moveWithCells="1">
                  <from>
                    <xdr:col>10</xdr:col>
                    <xdr:colOff>142875</xdr:colOff>
                    <xdr:row>20</xdr:row>
                    <xdr:rowOff>9525</xdr:rowOff>
                  </from>
                  <to>
                    <xdr:col>10</xdr:col>
                    <xdr:colOff>371475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6" name="Check Box 63">
              <controlPr defaultSize="0" autoFill="0" autoLine="0" autoPict="0">
                <anchor moveWithCells="1">
                  <from>
                    <xdr:col>10</xdr:col>
                    <xdr:colOff>142875</xdr:colOff>
                    <xdr:row>21</xdr:row>
                    <xdr:rowOff>9525</xdr:rowOff>
                  </from>
                  <to>
                    <xdr:col>10</xdr:col>
                    <xdr:colOff>371475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7" name="Check Box 64">
              <controlPr defaultSize="0" autoFill="0" autoLine="0" autoPict="0">
                <anchor moveWithCells="1">
                  <from>
                    <xdr:col>10</xdr:col>
                    <xdr:colOff>142875</xdr:colOff>
                    <xdr:row>22</xdr:row>
                    <xdr:rowOff>28575</xdr:rowOff>
                  </from>
                  <to>
                    <xdr:col>10</xdr:col>
                    <xdr:colOff>371475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68" name="Check Box 65">
              <controlPr defaultSize="0" autoFill="0" autoLine="0" autoPict="0">
                <anchor moveWithCells="1">
                  <from>
                    <xdr:col>10</xdr:col>
                    <xdr:colOff>142875</xdr:colOff>
                    <xdr:row>23</xdr:row>
                    <xdr:rowOff>28575</xdr:rowOff>
                  </from>
                  <to>
                    <xdr:col>10</xdr:col>
                    <xdr:colOff>371475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69" name="Check Box 66">
              <controlPr defaultSize="0" autoFill="0" autoLine="0" autoPict="0">
                <anchor moveWithCells="1">
                  <from>
                    <xdr:col>10</xdr:col>
                    <xdr:colOff>142875</xdr:colOff>
                    <xdr:row>24</xdr:row>
                    <xdr:rowOff>28575</xdr:rowOff>
                  </from>
                  <to>
                    <xdr:col>10</xdr:col>
                    <xdr:colOff>371475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0" name="Check Box 67">
              <controlPr defaultSize="0" autoFill="0" autoLine="0" autoPict="0">
                <anchor moveWithCells="1">
                  <from>
                    <xdr:col>10</xdr:col>
                    <xdr:colOff>142875</xdr:colOff>
                    <xdr:row>25</xdr:row>
                    <xdr:rowOff>28575</xdr:rowOff>
                  </from>
                  <to>
                    <xdr:col>10</xdr:col>
                    <xdr:colOff>371475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1" name="Check Box 68">
              <controlPr defaultSize="0" autoFill="0" autoLine="0" autoPict="0">
                <anchor moveWithCells="1">
                  <from>
                    <xdr:col>10</xdr:col>
                    <xdr:colOff>142875</xdr:colOff>
                    <xdr:row>26</xdr:row>
                    <xdr:rowOff>28575</xdr:rowOff>
                  </from>
                  <to>
                    <xdr:col>10</xdr:col>
                    <xdr:colOff>371475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2" name="Check Box 69">
              <controlPr defaultSize="0" autoFill="0" autoLine="0" autoPict="0">
                <anchor moveWithCells="1">
                  <from>
                    <xdr:col>10</xdr:col>
                    <xdr:colOff>142875</xdr:colOff>
                    <xdr:row>27</xdr:row>
                    <xdr:rowOff>28575</xdr:rowOff>
                  </from>
                  <to>
                    <xdr:col>10</xdr:col>
                    <xdr:colOff>371475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3" name="Check Box 70">
              <controlPr defaultSize="0" autoFill="0" autoLine="0" autoPict="0">
                <anchor moveWithCells="1">
                  <from>
                    <xdr:col>10</xdr:col>
                    <xdr:colOff>142875</xdr:colOff>
                    <xdr:row>28</xdr:row>
                    <xdr:rowOff>38100</xdr:rowOff>
                  </from>
                  <to>
                    <xdr:col>10</xdr:col>
                    <xdr:colOff>371475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4" name="Check Box 71">
              <controlPr defaultSize="0" autoFill="0" autoLine="0" autoPict="0">
                <anchor moveWithCells="1">
                  <from>
                    <xdr:col>10</xdr:col>
                    <xdr:colOff>142875</xdr:colOff>
                    <xdr:row>29</xdr:row>
                    <xdr:rowOff>38100</xdr:rowOff>
                  </from>
                  <to>
                    <xdr:col>10</xdr:col>
                    <xdr:colOff>371475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5" name="Check Box 72">
              <controlPr defaultSize="0" autoFill="0" autoLine="0" autoPict="0">
                <anchor moveWithCells="1">
                  <from>
                    <xdr:col>11</xdr:col>
                    <xdr:colOff>152400</xdr:colOff>
                    <xdr:row>18</xdr:row>
                    <xdr:rowOff>9525</xdr:rowOff>
                  </from>
                  <to>
                    <xdr:col>11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6" name="Check Box 73">
              <controlPr defaultSize="0" autoFill="0" autoLine="0" autoPict="0">
                <anchor moveWithCells="1">
                  <from>
                    <xdr:col>11</xdr:col>
                    <xdr:colOff>152400</xdr:colOff>
                    <xdr:row>19</xdr:row>
                    <xdr:rowOff>9525</xdr:rowOff>
                  </from>
                  <to>
                    <xdr:col>11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7" name="Check Box 74">
              <controlPr defaultSize="0" autoFill="0" autoLine="0" autoPict="0">
                <anchor moveWithCells="1">
                  <from>
                    <xdr:col>11</xdr:col>
                    <xdr:colOff>152400</xdr:colOff>
                    <xdr:row>20</xdr:row>
                    <xdr:rowOff>9525</xdr:rowOff>
                  </from>
                  <to>
                    <xdr:col>11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78" name="Check Box 75">
              <controlPr defaultSize="0" autoFill="0" autoLine="0" autoPict="0">
                <anchor moveWithCells="1">
                  <from>
                    <xdr:col>11</xdr:col>
                    <xdr:colOff>152400</xdr:colOff>
                    <xdr:row>21</xdr:row>
                    <xdr:rowOff>9525</xdr:rowOff>
                  </from>
                  <to>
                    <xdr:col>11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79" name="Check Box 76">
              <controlPr defaultSize="0" autoFill="0" autoLine="0" autoPict="0">
                <anchor moveWithCells="1">
                  <from>
                    <xdr:col>11</xdr:col>
                    <xdr:colOff>152400</xdr:colOff>
                    <xdr:row>22</xdr:row>
                    <xdr:rowOff>28575</xdr:rowOff>
                  </from>
                  <to>
                    <xdr:col>11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0" name="Check Box 77">
              <controlPr defaultSize="0" autoFill="0" autoLine="0" autoPict="0">
                <anchor moveWithCells="1">
                  <from>
                    <xdr:col>11</xdr:col>
                    <xdr:colOff>152400</xdr:colOff>
                    <xdr:row>23</xdr:row>
                    <xdr:rowOff>28575</xdr:rowOff>
                  </from>
                  <to>
                    <xdr:col>11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1" name="Check Box 78">
              <controlPr defaultSize="0" autoFill="0" autoLine="0" autoPict="0">
                <anchor moveWithCells="1">
                  <from>
                    <xdr:col>11</xdr:col>
                    <xdr:colOff>152400</xdr:colOff>
                    <xdr:row>24</xdr:row>
                    <xdr:rowOff>28575</xdr:rowOff>
                  </from>
                  <to>
                    <xdr:col>11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2" name="Check Box 79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28575</xdr:rowOff>
                  </from>
                  <to>
                    <xdr:col>11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3" name="Check Box 80">
              <controlPr defaultSize="0" autoFill="0" autoLine="0" autoPict="0">
                <anchor moveWithCells="1">
                  <from>
                    <xdr:col>11</xdr:col>
                    <xdr:colOff>152400</xdr:colOff>
                    <xdr:row>26</xdr:row>
                    <xdr:rowOff>28575</xdr:rowOff>
                  </from>
                  <to>
                    <xdr:col>11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4" name="Check Box 81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28575</xdr:rowOff>
                  </from>
                  <to>
                    <xdr:col>11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5" name="Check Box 82">
              <controlPr defaultSize="0" autoFill="0" autoLine="0" autoPict="0">
                <anchor moveWithCells="1">
                  <from>
                    <xdr:col>11</xdr:col>
                    <xdr:colOff>152400</xdr:colOff>
                    <xdr:row>28</xdr:row>
                    <xdr:rowOff>38100</xdr:rowOff>
                  </from>
                  <to>
                    <xdr:col>11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6" name="Check Box 83">
              <controlPr defaultSize="0" autoFill="0" autoLine="0" autoPict="0">
                <anchor moveWithCells="1">
                  <from>
                    <xdr:col>11</xdr:col>
                    <xdr:colOff>152400</xdr:colOff>
                    <xdr:row>29</xdr:row>
                    <xdr:rowOff>38100</xdr:rowOff>
                  </from>
                  <to>
                    <xdr:col>11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7" name="Check Box 84">
              <controlPr defaultSize="0" autoFill="0" autoLine="0" autoPict="0">
                <anchor moveWithCells="1">
                  <from>
                    <xdr:col>12</xdr:col>
                    <xdr:colOff>152400</xdr:colOff>
                    <xdr:row>18</xdr:row>
                    <xdr:rowOff>9525</xdr:rowOff>
                  </from>
                  <to>
                    <xdr:col>12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88" name="Check Box 85">
              <controlPr defaultSize="0" autoFill="0" autoLine="0" autoPict="0">
                <anchor moveWithCells="1">
                  <from>
                    <xdr:col>12</xdr:col>
                    <xdr:colOff>152400</xdr:colOff>
                    <xdr:row>19</xdr:row>
                    <xdr:rowOff>9525</xdr:rowOff>
                  </from>
                  <to>
                    <xdr:col>12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89" name="Check Box 86">
              <controlPr defaultSize="0" autoFill="0" autoLine="0" autoPict="0">
                <anchor moveWithCells="1">
                  <from>
                    <xdr:col>12</xdr:col>
                    <xdr:colOff>152400</xdr:colOff>
                    <xdr:row>20</xdr:row>
                    <xdr:rowOff>9525</xdr:rowOff>
                  </from>
                  <to>
                    <xdr:col>12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90" name="Check Box 87">
              <controlPr defaultSize="0" autoFill="0" autoLine="0" autoPict="0">
                <anchor moveWithCells="1">
                  <from>
                    <xdr:col>12</xdr:col>
                    <xdr:colOff>152400</xdr:colOff>
                    <xdr:row>21</xdr:row>
                    <xdr:rowOff>9525</xdr:rowOff>
                  </from>
                  <to>
                    <xdr:col>12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91" name="Check Box 88">
              <controlPr defaultSize="0" autoFill="0" autoLine="0" autoPict="0">
                <anchor moveWithCells="1">
                  <from>
                    <xdr:col>12</xdr:col>
                    <xdr:colOff>152400</xdr:colOff>
                    <xdr:row>22</xdr:row>
                    <xdr:rowOff>28575</xdr:rowOff>
                  </from>
                  <to>
                    <xdr:col>12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92" name="Check Box 89">
              <controlPr defaultSize="0" autoFill="0" autoLine="0" autoPict="0">
                <anchor moveWithCells="1">
                  <from>
                    <xdr:col>12</xdr:col>
                    <xdr:colOff>152400</xdr:colOff>
                    <xdr:row>23</xdr:row>
                    <xdr:rowOff>28575</xdr:rowOff>
                  </from>
                  <to>
                    <xdr:col>12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93" name="Check Box 90">
              <controlPr defaultSize="0" autoFill="0" autoLine="0" autoPict="0">
                <anchor moveWithCells="1">
                  <from>
                    <xdr:col>12</xdr:col>
                    <xdr:colOff>152400</xdr:colOff>
                    <xdr:row>24</xdr:row>
                    <xdr:rowOff>28575</xdr:rowOff>
                  </from>
                  <to>
                    <xdr:col>12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94" name="Check Box 91">
              <controlPr defaultSize="0" autoFill="0" autoLine="0" autoPict="0">
                <anchor moveWithCells="1">
                  <from>
                    <xdr:col>12</xdr:col>
                    <xdr:colOff>152400</xdr:colOff>
                    <xdr:row>25</xdr:row>
                    <xdr:rowOff>28575</xdr:rowOff>
                  </from>
                  <to>
                    <xdr:col>12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95" name="Check Box 92">
              <controlPr defaultSize="0" autoFill="0" autoLine="0" autoPict="0">
                <anchor moveWithCells="1">
                  <from>
                    <xdr:col>12</xdr:col>
                    <xdr:colOff>152400</xdr:colOff>
                    <xdr:row>26</xdr:row>
                    <xdr:rowOff>28575</xdr:rowOff>
                  </from>
                  <to>
                    <xdr:col>12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96" name="Check Box 93">
              <controlPr defaultSize="0" autoFill="0" autoLine="0" autoPict="0">
                <anchor moveWithCells="1">
                  <from>
                    <xdr:col>12</xdr:col>
                    <xdr:colOff>152400</xdr:colOff>
                    <xdr:row>27</xdr:row>
                    <xdr:rowOff>28575</xdr:rowOff>
                  </from>
                  <to>
                    <xdr:col>12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97" name="Check Box 94">
              <controlPr defaultSize="0" autoFill="0" autoLine="0" autoPict="0">
                <anchor moveWithCells="1">
                  <from>
                    <xdr:col>12</xdr:col>
                    <xdr:colOff>152400</xdr:colOff>
                    <xdr:row>28</xdr:row>
                    <xdr:rowOff>38100</xdr:rowOff>
                  </from>
                  <to>
                    <xdr:col>12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98" name="Check Box 95">
              <controlPr defaultSize="0" autoFill="0" autoLine="0" autoPict="0">
                <anchor moveWithCells="1">
                  <from>
                    <xdr:col>12</xdr:col>
                    <xdr:colOff>152400</xdr:colOff>
                    <xdr:row>29</xdr:row>
                    <xdr:rowOff>38100</xdr:rowOff>
                  </from>
                  <to>
                    <xdr:col>12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99" name="Check Box 96">
              <controlPr defaultSize="0" autoFill="0" autoLine="0" autoPict="0">
                <anchor moveWithCells="1">
                  <from>
                    <xdr:col>13</xdr:col>
                    <xdr:colOff>180975</xdr:colOff>
                    <xdr:row>18</xdr:row>
                    <xdr:rowOff>9525</xdr:rowOff>
                  </from>
                  <to>
                    <xdr:col>13</xdr:col>
                    <xdr:colOff>409575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100" name="Check Box 97">
              <controlPr defaultSize="0" autoFill="0" autoLine="0" autoPict="0">
                <anchor moveWithCells="1">
                  <from>
                    <xdr:col>13</xdr:col>
                    <xdr:colOff>180975</xdr:colOff>
                    <xdr:row>19</xdr:row>
                    <xdr:rowOff>9525</xdr:rowOff>
                  </from>
                  <to>
                    <xdr:col>13</xdr:col>
                    <xdr:colOff>409575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101" name="Check Box 98">
              <controlPr defaultSize="0" autoFill="0" autoLine="0" autoPict="0">
                <anchor moveWithCells="1">
                  <from>
                    <xdr:col>13</xdr:col>
                    <xdr:colOff>180975</xdr:colOff>
                    <xdr:row>20</xdr:row>
                    <xdr:rowOff>9525</xdr:rowOff>
                  </from>
                  <to>
                    <xdr:col>13</xdr:col>
                    <xdr:colOff>409575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102" name="Check Box 99">
              <controlPr defaultSize="0" autoFill="0" autoLine="0" autoPict="0">
                <anchor moveWithCells="1">
                  <from>
                    <xdr:col>13</xdr:col>
                    <xdr:colOff>180975</xdr:colOff>
                    <xdr:row>21</xdr:row>
                    <xdr:rowOff>9525</xdr:rowOff>
                  </from>
                  <to>
                    <xdr:col>13</xdr:col>
                    <xdr:colOff>409575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103" name="Check Box 100">
              <controlPr defaultSize="0" autoFill="0" autoLine="0" autoPict="0">
                <anchor moveWithCells="1">
                  <from>
                    <xdr:col>13</xdr:col>
                    <xdr:colOff>180975</xdr:colOff>
                    <xdr:row>22</xdr:row>
                    <xdr:rowOff>28575</xdr:rowOff>
                  </from>
                  <to>
                    <xdr:col>13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104" name="Check Box 101">
              <controlPr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28575</xdr:rowOff>
                  </from>
                  <to>
                    <xdr:col>13</xdr:col>
                    <xdr:colOff>409575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105" name="Check Box 102">
              <controlPr defaultSize="0" autoFill="0" autoLine="0" autoPict="0">
                <anchor moveWithCells="1">
                  <from>
                    <xdr:col>13</xdr:col>
                    <xdr:colOff>180975</xdr:colOff>
                    <xdr:row>24</xdr:row>
                    <xdr:rowOff>28575</xdr:rowOff>
                  </from>
                  <to>
                    <xdr:col>13</xdr:col>
                    <xdr:colOff>409575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106" name="Check Box 103">
              <controlPr defaultSize="0" autoFill="0" autoLine="0" autoPict="0">
                <anchor moveWithCells="1">
                  <from>
                    <xdr:col>13</xdr:col>
                    <xdr:colOff>180975</xdr:colOff>
                    <xdr:row>25</xdr:row>
                    <xdr:rowOff>28575</xdr:rowOff>
                  </from>
                  <to>
                    <xdr:col>13</xdr:col>
                    <xdr:colOff>409575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107" name="Check Box 104">
              <controlPr defaultSize="0" autoFill="0" autoLine="0" autoPict="0">
                <anchor moveWithCells="1">
                  <from>
                    <xdr:col>13</xdr:col>
                    <xdr:colOff>180975</xdr:colOff>
                    <xdr:row>26</xdr:row>
                    <xdr:rowOff>28575</xdr:rowOff>
                  </from>
                  <to>
                    <xdr:col>13</xdr:col>
                    <xdr:colOff>409575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108" name="Check Box 105">
              <controlPr defaultSize="0" autoFill="0" autoLine="0" autoPict="0">
                <anchor moveWithCells="1">
                  <from>
                    <xdr:col>13</xdr:col>
                    <xdr:colOff>180975</xdr:colOff>
                    <xdr:row>27</xdr:row>
                    <xdr:rowOff>28575</xdr:rowOff>
                  </from>
                  <to>
                    <xdr:col>13</xdr:col>
                    <xdr:colOff>409575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109" name="Check Box 106">
              <controlPr defaultSize="0" autoFill="0" autoLine="0" autoPict="0">
                <anchor moveWithCells="1">
                  <from>
                    <xdr:col>13</xdr:col>
                    <xdr:colOff>180975</xdr:colOff>
                    <xdr:row>28</xdr:row>
                    <xdr:rowOff>38100</xdr:rowOff>
                  </from>
                  <to>
                    <xdr:col>13</xdr:col>
                    <xdr:colOff>409575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110" name="Check Box 107">
              <controlPr defaultSize="0" autoFill="0" autoLine="0" autoPict="0">
                <anchor moveWithCells="1">
                  <from>
                    <xdr:col>13</xdr:col>
                    <xdr:colOff>180975</xdr:colOff>
                    <xdr:row>29</xdr:row>
                    <xdr:rowOff>38100</xdr:rowOff>
                  </from>
                  <to>
                    <xdr:col>13</xdr:col>
                    <xdr:colOff>409575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111" name="Check Box 108">
              <controlPr defaultSize="0" autoFill="0" autoLine="0" autoPict="0">
                <anchor moveWithCells="1">
                  <from>
                    <xdr:col>14</xdr:col>
                    <xdr:colOff>152400</xdr:colOff>
                    <xdr:row>18</xdr:row>
                    <xdr:rowOff>9525</xdr:rowOff>
                  </from>
                  <to>
                    <xdr:col>14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112" name="Check Box 109">
              <controlPr defaultSize="0" autoFill="0" autoLine="0" autoPict="0">
                <anchor moveWithCells="1">
                  <from>
                    <xdr:col>14</xdr:col>
                    <xdr:colOff>152400</xdr:colOff>
                    <xdr:row>19</xdr:row>
                    <xdr:rowOff>9525</xdr:rowOff>
                  </from>
                  <to>
                    <xdr:col>14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113" name="Check Box 110">
              <controlPr defaultSize="0" autoFill="0" autoLine="0" autoPict="0">
                <anchor moveWithCells="1">
                  <from>
                    <xdr:col>14</xdr:col>
                    <xdr:colOff>152400</xdr:colOff>
                    <xdr:row>20</xdr:row>
                    <xdr:rowOff>9525</xdr:rowOff>
                  </from>
                  <to>
                    <xdr:col>14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114" name="Check Box 111">
              <controlPr defaultSize="0" autoFill="0" autoLine="0" autoPict="0">
                <anchor moveWithCells="1">
                  <from>
                    <xdr:col>14</xdr:col>
                    <xdr:colOff>152400</xdr:colOff>
                    <xdr:row>21</xdr:row>
                    <xdr:rowOff>9525</xdr:rowOff>
                  </from>
                  <to>
                    <xdr:col>14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115" name="Check Box 112">
              <controlPr defaultSize="0" autoFill="0" autoLine="0" autoPict="0">
                <anchor moveWithCells="1">
                  <from>
                    <xdr:col>14</xdr:col>
                    <xdr:colOff>152400</xdr:colOff>
                    <xdr:row>22</xdr:row>
                    <xdr:rowOff>28575</xdr:rowOff>
                  </from>
                  <to>
                    <xdr:col>14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116" name="Check Box 113">
              <controlPr defaultSize="0" autoFill="0" autoLine="0" autoPict="0">
                <anchor moveWithCells="1">
                  <from>
                    <xdr:col>14</xdr:col>
                    <xdr:colOff>152400</xdr:colOff>
                    <xdr:row>23</xdr:row>
                    <xdr:rowOff>28575</xdr:rowOff>
                  </from>
                  <to>
                    <xdr:col>14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117" name="Check Box 114">
              <controlPr defaultSize="0" autoFill="0" autoLine="0" autoPict="0">
                <anchor moveWithCells="1">
                  <from>
                    <xdr:col>14</xdr:col>
                    <xdr:colOff>152400</xdr:colOff>
                    <xdr:row>24</xdr:row>
                    <xdr:rowOff>28575</xdr:rowOff>
                  </from>
                  <to>
                    <xdr:col>14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118" name="Check Box 115">
              <controlPr defaultSize="0" autoFill="0" autoLine="0" autoPict="0">
                <anchor moveWithCells="1">
                  <from>
                    <xdr:col>14</xdr:col>
                    <xdr:colOff>152400</xdr:colOff>
                    <xdr:row>25</xdr:row>
                    <xdr:rowOff>28575</xdr:rowOff>
                  </from>
                  <to>
                    <xdr:col>14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119" name="Check Box 116">
              <controlPr defaultSize="0" autoFill="0" autoLine="0" autoPict="0">
                <anchor moveWithCells="1">
                  <from>
                    <xdr:col>14</xdr:col>
                    <xdr:colOff>152400</xdr:colOff>
                    <xdr:row>26</xdr:row>
                    <xdr:rowOff>28575</xdr:rowOff>
                  </from>
                  <to>
                    <xdr:col>14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120" name="Check Box 117">
              <controlPr defaultSize="0" autoFill="0" autoLine="0" autoPict="0">
                <anchor moveWithCells="1">
                  <from>
                    <xdr:col>14</xdr:col>
                    <xdr:colOff>152400</xdr:colOff>
                    <xdr:row>27</xdr:row>
                    <xdr:rowOff>28575</xdr:rowOff>
                  </from>
                  <to>
                    <xdr:col>14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121" name="Check Box 118">
              <controlPr defaultSize="0" autoFill="0" autoLine="0" autoPict="0">
                <anchor moveWithCells="1">
                  <from>
                    <xdr:col>14</xdr:col>
                    <xdr:colOff>152400</xdr:colOff>
                    <xdr:row>28</xdr:row>
                    <xdr:rowOff>38100</xdr:rowOff>
                  </from>
                  <to>
                    <xdr:col>14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122" name="Check Box 119">
              <controlPr defaultSize="0" autoFill="0" autoLine="0" autoPict="0">
                <anchor moveWithCells="1">
                  <from>
                    <xdr:col>14</xdr:col>
                    <xdr:colOff>152400</xdr:colOff>
                    <xdr:row>29</xdr:row>
                    <xdr:rowOff>38100</xdr:rowOff>
                  </from>
                  <to>
                    <xdr:col>14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123" name="Check Box 120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9525</xdr:rowOff>
                  </from>
                  <to>
                    <xdr:col>15</xdr:col>
                    <xdr:colOff>390525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124" name="Check Box 121">
              <controlPr defaultSize="0" autoFill="0" autoLine="0" autoPict="0">
                <anchor moveWithCells="1">
                  <from>
                    <xdr:col>15</xdr:col>
                    <xdr:colOff>161925</xdr:colOff>
                    <xdr:row>19</xdr:row>
                    <xdr:rowOff>9525</xdr:rowOff>
                  </from>
                  <to>
                    <xdr:col>15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125" name="Check Box 122">
              <controlPr defaultSize="0" autoFill="0" autoLine="0" autoPict="0">
                <anchor moveWithCells="1">
                  <from>
                    <xdr:col>15</xdr:col>
                    <xdr:colOff>161925</xdr:colOff>
                    <xdr:row>20</xdr:row>
                    <xdr:rowOff>9525</xdr:rowOff>
                  </from>
                  <to>
                    <xdr:col>15</xdr:col>
                    <xdr:colOff>390525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126" name="Check Box 123">
              <controlPr defaultSize="0" autoFill="0" autoLine="0" autoPict="0">
                <anchor moveWithCells="1">
                  <from>
                    <xdr:col>15</xdr:col>
                    <xdr:colOff>161925</xdr:colOff>
                    <xdr:row>21</xdr:row>
                    <xdr:rowOff>9525</xdr:rowOff>
                  </from>
                  <to>
                    <xdr:col>15</xdr:col>
                    <xdr:colOff>390525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127" name="Check Box 124">
              <controlPr defaultSize="0" autoFill="0" autoLine="0" autoPict="0">
                <anchor moveWithCells="1">
                  <from>
                    <xdr:col>15</xdr:col>
                    <xdr:colOff>161925</xdr:colOff>
                    <xdr:row>22</xdr:row>
                    <xdr:rowOff>28575</xdr:rowOff>
                  </from>
                  <to>
                    <xdr:col>15</xdr:col>
                    <xdr:colOff>390525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128" name="Check Box 125">
              <controlPr defaultSize="0" autoFill="0" autoLine="0" autoPict="0">
                <anchor moveWithCells="1">
                  <from>
                    <xdr:col>15</xdr:col>
                    <xdr:colOff>161925</xdr:colOff>
                    <xdr:row>23</xdr:row>
                    <xdr:rowOff>28575</xdr:rowOff>
                  </from>
                  <to>
                    <xdr:col>15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129" name="Check Box 126">
              <controlPr defaultSize="0" autoFill="0" autoLine="0" autoPict="0">
                <anchor moveWithCells="1">
                  <from>
                    <xdr:col>15</xdr:col>
                    <xdr:colOff>161925</xdr:colOff>
                    <xdr:row>24</xdr:row>
                    <xdr:rowOff>28575</xdr:rowOff>
                  </from>
                  <to>
                    <xdr:col>15</xdr:col>
                    <xdr:colOff>390525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130" name="Check Box 127">
              <controlPr defaultSize="0" autoFill="0" autoLine="0" autoPict="0">
                <anchor moveWithCells="1">
                  <from>
                    <xdr:col>15</xdr:col>
                    <xdr:colOff>161925</xdr:colOff>
                    <xdr:row>25</xdr:row>
                    <xdr:rowOff>28575</xdr:rowOff>
                  </from>
                  <to>
                    <xdr:col>15</xdr:col>
                    <xdr:colOff>390525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131" name="Check Box 128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28575</xdr:rowOff>
                  </from>
                  <to>
                    <xdr:col>15</xdr:col>
                    <xdr:colOff>390525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132" name="Check Box 129">
              <controlPr defaultSize="0" autoFill="0" autoLine="0" autoPict="0">
                <anchor moveWithCells="1">
                  <from>
                    <xdr:col>15</xdr:col>
                    <xdr:colOff>161925</xdr:colOff>
                    <xdr:row>27</xdr:row>
                    <xdr:rowOff>28575</xdr:rowOff>
                  </from>
                  <to>
                    <xdr:col>15</xdr:col>
                    <xdr:colOff>390525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133" name="Check Box 130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38100</xdr:rowOff>
                  </from>
                  <to>
                    <xdr:col>15</xdr:col>
                    <xdr:colOff>390525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134" name="Check Box 131">
              <controlPr defaultSize="0" autoFill="0" autoLine="0" autoPict="0">
                <anchor moveWithCells="1">
                  <from>
                    <xdr:col>15</xdr:col>
                    <xdr:colOff>161925</xdr:colOff>
                    <xdr:row>29</xdr:row>
                    <xdr:rowOff>38100</xdr:rowOff>
                  </from>
                  <to>
                    <xdr:col>15</xdr:col>
                    <xdr:colOff>390525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135" name="Check Box 132">
              <controlPr defaultSize="0" autoFill="0" autoLine="0" autoPict="0">
                <anchor moveWithCells="1">
                  <from>
                    <xdr:col>16</xdr:col>
                    <xdr:colOff>161925</xdr:colOff>
                    <xdr:row>18</xdr:row>
                    <xdr:rowOff>9525</xdr:rowOff>
                  </from>
                  <to>
                    <xdr:col>16</xdr:col>
                    <xdr:colOff>390525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136" name="Check Box 133">
              <controlPr defaultSize="0" autoFill="0" autoLine="0" autoPict="0">
                <anchor moveWithCells="1">
                  <from>
                    <xdr:col>16</xdr:col>
                    <xdr:colOff>161925</xdr:colOff>
                    <xdr:row>19</xdr:row>
                    <xdr:rowOff>9525</xdr:rowOff>
                  </from>
                  <to>
                    <xdr:col>16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137" name="Check Box 134">
              <controlPr defaultSize="0" autoFill="0" autoLine="0" autoPict="0">
                <anchor moveWithCells="1">
                  <from>
                    <xdr:col>16</xdr:col>
                    <xdr:colOff>161925</xdr:colOff>
                    <xdr:row>20</xdr:row>
                    <xdr:rowOff>9525</xdr:rowOff>
                  </from>
                  <to>
                    <xdr:col>16</xdr:col>
                    <xdr:colOff>390525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138" name="Check Box 135">
              <controlPr defaultSize="0" autoFill="0" autoLine="0" autoPict="0">
                <anchor moveWithCells="1">
                  <from>
                    <xdr:col>16</xdr:col>
                    <xdr:colOff>161925</xdr:colOff>
                    <xdr:row>21</xdr:row>
                    <xdr:rowOff>9525</xdr:rowOff>
                  </from>
                  <to>
                    <xdr:col>16</xdr:col>
                    <xdr:colOff>390525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139" name="Check Box 136">
              <controlPr defaultSize="0" autoFill="0" autoLine="0" autoPict="0">
                <anchor moveWithCells="1">
                  <from>
                    <xdr:col>16</xdr:col>
                    <xdr:colOff>161925</xdr:colOff>
                    <xdr:row>22</xdr:row>
                    <xdr:rowOff>28575</xdr:rowOff>
                  </from>
                  <to>
                    <xdr:col>16</xdr:col>
                    <xdr:colOff>390525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140" name="Check Box 137">
              <controlPr defaultSize="0" autoFill="0" autoLine="0" autoPict="0">
                <anchor moveWithCells="1">
                  <from>
                    <xdr:col>16</xdr:col>
                    <xdr:colOff>161925</xdr:colOff>
                    <xdr:row>23</xdr:row>
                    <xdr:rowOff>28575</xdr:rowOff>
                  </from>
                  <to>
                    <xdr:col>16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141" name="Check Box 138">
              <controlPr defaultSize="0" autoFill="0" autoLine="0" autoPict="0">
                <anchor moveWithCells="1">
                  <from>
                    <xdr:col>16</xdr:col>
                    <xdr:colOff>161925</xdr:colOff>
                    <xdr:row>24</xdr:row>
                    <xdr:rowOff>28575</xdr:rowOff>
                  </from>
                  <to>
                    <xdr:col>16</xdr:col>
                    <xdr:colOff>390525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142" name="Check Box 139">
              <controlPr defaultSize="0" autoFill="0" autoLine="0" autoPict="0">
                <anchor moveWithCells="1">
                  <from>
                    <xdr:col>16</xdr:col>
                    <xdr:colOff>161925</xdr:colOff>
                    <xdr:row>25</xdr:row>
                    <xdr:rowOff>28575</xdr:rowOff>
                  </from>
                  <to>
                    <xdr:col>16</xdr:col>
                    <xdr:colOff>390525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143" name="Check Box 140">
              <controlPr defaultSize="0" autoFill="0" autoLine="0" autoPict="0">
                <anchor moveWithCells="1">
                  <from>
                    <xdr:col>16</xdr:col>
                    <xdr:colOff>161925</xdr:colOff>
                    <xdr:row>26</xdr:row>
                    <xdr:rowOff>28575</xdr:rowOff>
                  </from>
                  <to>
                    <xdr:col>16</xdr:col>
                    <xdr:colOff>390525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144" name="Check Box 141">
              <controlPr defaultSize="0" autoFill="0" autoLine="0" autoPict="0">
                <anchor moveWithCells="1">
                  <from>
                    <xdr:col>16</xdr:col>
                    <xdr:colOff>161925</xdr:colOff>
                    <xdr:row>27</xdr:row>
                    <xdr:rowOff>28575</xdr:rowOff>
                  </from>
                  <to>
                    <xdr:col>16</xdr:col>
                    <xdr:colOff>390525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145" name="Check Box 142">
              <controlPr defaultSize="0" autoFill="0" autoLine="0" autoPict="0">
                <anchor moveWithCells="1">
                  <from>
                    <xdr:col>16</xdr:col>
                    <xdr:colOff>161925</xdr:colOff>
                    <xdr:row>28</xdr:row>
                    <xdr:rowOff>38100</xdr:rowOff>
                  </from>
                  <to>
                    <xdr:col>16</xdr:col>
                    <xdr:colOff>390525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146" name="Check Box 143">
              <controlPr defaultSize="0" autoFill="0" autoLine="0" autoPict="0">
                <anchor moveWithCells="1">
                  <from>
                    <xdr:col>16</xdr:col>
                    <xdr:colOff>161925</xdr:colOff>
                    <xdr:row>29</xdr:row>
                    <xdr:rowOff>38100</xdr:rowOff>
                  </from>
                  <to>
                    <xdr:col>16</xdr:col>
                    <xdr:colOff>390525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147" name="Check Box 144">
              <controlPr defaultSize="0" autoFill="0" autoLine="0" autoPict="0">
                <anchor moveWithCells="1">
                  <from>
                    <xdr:col>17</xdr:col>
                    <xdr:colOff>190500</xdr:colOff>
                    <xdr:row>18</xdr:row>
                    <xdr:rowOff>9525</xdr:rowOff>
                  </from>
                  <to>
                    <xdr:col>17</xdr:col>
                    <xdr:colOff>419100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148" name="Check Box 145">
              <controlPr defaultSize="0" autoFill="0" autoLine="0" autoPict="0">
                <anchor moveWithCells="1">
                  <from>
                    <xdr:col>17</xdr:col>
                    <xdr:colOff>190500</xdr:colOff>
                    <xdr:row>19</xdr:row>
                    <xdr:rowOff>9525</xdr:rowOff>
                  </from>
                  <to>
                    <xdr:col>17</xdr:col>
                    <xdr:colOff>419100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149" name="Check Box 146">
              <controlPr defaultSize="0" autoFill="0" autoLine="0" autoPict="0">
                <anchor moveWithCells="1">
                  <from>
                    <xdr:col>17</xdr:col>
                    <xdr:colOff>190500</xdr:colOff>
                    <xdr:row>20</xdr:row>
                    <xdr:rowOff>9525</xdr:rowOff>
                  </from>
                  <to>
                    <xdr:col>17</xdr:col>
                    <xdr:colOff>419100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150" name="Check Box 147">
              <controlPr defaultSize="0" autoFill="0" autoLine="0" autoPict="0">
                <anchor moveWithCells="1">
                  <from>
                    <xdr:col>17</xdr:col>
                    <xdr:colOff>190500</xdr:colOff>
                    <xdr:row>21</xdr:row>
                    <xdr:rowOff>9525</xdr:rowOff>
                  </from>
                  <to>
                    <xdr:col>17</xdr:col>
                    <xdr:colOff>419100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151" name="Check Box 148">
              <controlPr defaultSize="0" autoFill="0" autoLine="0" autoPict="0">
                <anchor moveWithCells="1">
                  <from>
                    <xdr:col>17</xdr:col>
                    <xdr:colOff>190500</xdr:colOff>
                    <xdr:row>22</xdr:row>
                    <xdr:rowOff>28575</xdr:rowOff>
                  </from>
                  <to>
                    <xdr:col>17</xdr:col>
                    <xdr:colOff>419100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152" name="Check Box 149">
              <controlPr defaultSize="0" autoFill="0" autoLine="0" autoPict="0">
                <anchor moveWithCells="1">
                  <from>
                    <xdr:col>17</xdr:col>
                    <xdr:colOff>190500</xdr:colOff>
                    <xdr:row>23</xdr:row>
                    <xdr:rowOff>28575</xdr:rowOff>
                  </from>
                  <to>
                    <xdr:col>17</xdr:col>
                    <xdr:colOff>419100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153" name="Check Box 150">
              <controlPr defaultSize="0" autoFill="0" autoLine="0" autoPict="0">
                <anchor moveWithCells="1">
                  <from>
                    <xdr:col>17</xdr:col>
                    <xdr:colOff>190500</xdr:colOff>
                    <xdr:row>24</xdr:row>
                    <xdr:rowOff>28575</xdr:rowOff>
                  </from>
                  <to>
                    <xdr:col>17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154" name="Check Box 151">
              <controlPr defaultSize="0" autoFill="0" autoLine="0" autoPict="0">
                <anchor moveWithCells="1">
                  <from>
                    <xdr:col>17</xdr:col>
                    <xdr:colOff>190500</xdr:colOff>
                    <xdr:row>25</xdr:row>
                    <xdr:rowOff>28575</xdr:rowOff>
                  </from>
                  <to>
                    <xdr:col>17</xdr:col>
                    <xdr:colOff>419100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155" name="Check Box 152">
              <controlPr defaultSize="0" autoFill="0" autoLine="0" autoPict="0">
                <anchor moveWithCells="1">
                  <from>
                    <xdr:col>17</xdr:col>
                    <xdr:colOff>190500</xdr:colOff>
                    <xdr:row>26</xdr:row>
                    <xdr:rowOff>28575</xdr:rowOff>
                  </from>
                  <to>
                    <xdr:col>17</xdr:col>
                    <xdr:colOff>419100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156" name="Check Box 153">
              <controlPr defaultSize="0" autoFill="0" autoLine="0" autoPict="0">
                <anchor moveWithCells="1">
                  <from>
                    <xdr:col>17</xdr:col>
                    <xdr:colOff>190500</xdr:colOff>
                    <xdr:row>27</xdr:row>
                    <xdr:rowOff>28575</xdr:rowOff>
                  </from>
                  <to>
                    <xdr:col>17</xdr:col>
                    <xdr:colOff>419100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157" name="Check Box 154">
              <controlPr defaultSize="0" autoFill="0" autoLine="0" autoPict="0">
                <anchor moveWithCells="1">
                  <from>
                    <xdr:col>17</xdr:col>
                    <xdr:colOff>190500</xdr:colOff>
                    <xdr:row>28</xdr:row>
                    <xdr:rowOff>38100</xdr:rowOff>
                  </from>
                  <to>
                    <xdr:col>17</xdr:col>
                    <xdr:colOff>419100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158" name="Check Box 155">
              <controlPr defaultSize="0" autoFill="0" autoLine="0" autoPict="0">
                <anchor moveWithCells="1">
                  <from>
                    <xdr:col>17</xdr:col>
                    <xdr:colOff>190500</xdr:colOff>
                    <xdr:row>29</xdr:row>
                    <xdr:rowOff>38100</xdr:rowOff>
                  </from>
                  <to>
                    <xdr:col>17</xdr:col>
                    <xdr:colOff>419100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159" name="Check Box 156">
              <controlPr defaultSize="0" autoFill="0" autoLine="0" autoPict="0">
                <anchor moveWithCells="1">
                  <from>
                    <xdr:col>8</xdr:col>
                    <xdr:colOff>152400</xdr:colOff>
                    <xdr:row>20</xdr:row>
                    <xdr:rowOff>0</xdr:rowOff>
                  </from>
                  <to>
                    <xdr:col>8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160" name="Check Box 157">
              <controlPr defaultSize="0" autoFill="0" autoLine="0" autoPict="0">
                <anchor moveWithCells="1">
                  <from>
                    <xdr:col>5</xdr:col>
                    <xdr:colOff>533400</xdr:colOff>
                    <xdr:row>30</xdr:row>
                    <xdr:rowOff>38100</xdr:rowOff>
                  </from>
                  <to>
                    <xdr:col>5</xdr:col>
                    <xdr:colOff>762000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161" name="Check Box 158">
              <controlPr defaultSize="0" autoFill="0" autoLine="0" autoPict="0">
                <anchor moveWithCells="1">
                  <from>
                    <xdr:col>5</xdr:col>
                    <xdr:colOff>533400</xdr:colOff>
                    <xdr:row>31</xdr:row>
                    <xdr:rowOff>38100</xdr:rowOff>
                  </from>
                  <to>
                    <xdr:col>5</xdr:col>
                    <xdr:colOff>762000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162" name="Check Box 159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38100</xdr:rowOff>
                  </from>
                  <to>
                    <xdr:col>6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163" name="Check Box 160">
              <controlPr defaultSize="0" autoFill="0" autoLine="0" autoPict="0">
                <anchor moveWithCells="1">
                  <from>
                    <xdr:col>6</xdr:col>
                    <xdr:colOff>152400</xdr:colOff>
                    <xdr:row>31</xdr:row>
                    <xdr:rowOff>38100</xdr:rowOff>
                  </from>
                  <to>
                    <xdr:col>6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164" name="Check Box 161">
              <controlPr defaultSize="0" autoFill="0" autoLine="0" autoPict="0">
                <anchor moveWithCells="1">
                  <from>
                    <xdr:col>7</xdr:col>
                    <xdr:colOff>161925</xdr:colOff>
                    <xdr:row>30</xdr:row>
                    <xdr:rowOff>38100</xdr:rowOff>
                  </from>
                  <to>
                    <xdr:col>7</xdr:col>
                    <xdr:colOff>390525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165" name="Check Box 162">
              <controlPr defaultSize="0" autoFill="0" autoLine="0" autoPict="0">
                <anchor moveWithCells="1">
                  <from>
                    <xdr:col>7</xdr:col>
                    <xdr:colOff>161925</xdr:colOff>
                    <xdr:row>31</xdr:row>
                    <xdr:rowOff>38100</xdr:rowOff>
                  </from>
                  <to>
                    <xdr:col>7</xdr:col>
                    <xdr:colOff>390525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166" name="Check Box 163">
              <controlPr defaultSize="0" autoFill="0" autoLine="0" autoPict="0">
                <anchor moveWithCells="1">
                  <from>
                    <xdr:col>8</xdr:col>
                    <xdr:colOff>161925</xdr:colOff>
                    <xdr:row>30</xdr:row>
                    <xdr:rowOff>38100</xdr:rowOff>
                  </from>
                  <to>
                    <xdr:col>8</xdr:col>
                    <xdr:colOff>390525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167" name="Check Box 164">
              <controlPr defaultSize="0" autoFill="0" autoLine="0" autoPict="0">
                <anchor moveWithCells="1">
                  <from>
                    <xdr:col>8</xdr:col>
                    <xdr:colOff>161925</xdr:colOff>
                    <xdr:row>31</xdr:row>
                    <xdr:rowOff>38100</xdr:rowOff>
                  </from>
                  <to>
                    <xdr:col>8</xdr:col>
                    <xdr:colOff>390525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168" name="Check Box 165">
              <controlPr defaultSize="0" autoFill="0" autoLine="0" autoPict="0">
                <anchor moveWithCells="1">
                  <from>
                    <xdr:col>9</xdr:col>
                    <xdr:colOff>190500</xdr:colOff>
                    <xdr:row>30</xdr:row>
                    <xdr:rowOff>38100</xdr:rowOff>
                  </from>
                  <to>
                    <xdr:col>9</xdr:col>
                    <xdr:colOff>419100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169" name="Check Box 166">
              <controlPr defaultSize="0" autoFill="0" autoLine="0" autoPict="0">
                <anchor moveWithCells="1">
                  <from>
                    <xdr:col>9</xdr:col>
                    <xdr:colOff>190500</xdr:colOff>
                    <xdr:row>31</xdr:row>
                    <xdr:rowOff>38100</xdr:rowOff>
                  </from>
                  <to>
                    <xdr:col>9</xdr:col>
                    <xdr:colOff>419100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170" name="Check Box 167">
              <controlPr defaultSize="0" autoFill="0" autoLine="0" autoPict="0">
                <anchor moveWithCells="1">
                  <from>
                    <xdr:col>10</xdr:col>
                    <xdr:colOff>142875</xdr:colOff>
                    <xdr:row>30</xdr:row>
                    <xdr:rowOff>38100</xdr:rowOff>
                  </from>
                  <to>
                    <xdr:col>10</xdr:col>
                    <xdr:colOff>371475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171" name="Check Box 168">
              <controlPr defaultSize="0" autoFill="0" autoLine="0" autoPict="0">
                <anchor moveWithCells="1">
                  <from>
                    <xdr:col>10</xdr:col>
                    <xdr:colOff>142875</xdr:colOff>
                    <xdr:row>31</xdr:row>
                    <xdr:rowOff>38100</xdr:rowOff>
                  </from>
                  <to>
                    <xdr:col>10</xdr:col>
                    <xdr:colOff>371475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172" name="Check Box 169">
              <controlPr defaultSize="0" autoFill="0" autoLine="0" autoPict="0">
                <anchor moveWithCells="1">
                  <from>
                    <xdr:col>11</xdr:col>
                    <xdr:colOff>152400</xdr:colOff>
                    <xdr:row>30</xdr:row>
                    <xdr:rowOff>38100</xdr:rowOff>
                  </from>
                  <to>
                    <xdr:col>11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173" name="Check Box 170">
              <controlPr defaultSize="0" autoFill="0" autoLine="0" autoPict="0">
                <anchor moveWithCells="1">
                  <from>
                    <xdr:col>11</xdr:col>
                    <xdr:colOff>152400</xdr:colOff>
                    <xdr:row>31</xdr:row>
                    <xdr:rowOff>38100</xdr:rowOff>
                  </from>
                  <to>
                    <xdr:col>11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174" name="Check Box 171">
              <controlPr defaultSize="0" autoFill="0" autoLine="0" autoPict="0">
                <anchor moveWithCells="1">
                  <from>
                    <xdr:col>12</xdr:col>
                    <xdr:colOff>152400</xdr:colOff>
                    <xdr:row>30</xdr:row>
                    <xdr:rowOff>38100</xdr:rowOff>
                  </from>
                  <to>
                    <xdr:col>12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175" name="Check Box 172">
              <controlPr defaultSize="0" autoFill="0" autoLine="0" autoPict="0">
                <anchor moveWithCells="1">
                  <from>
                    <xdr:col>12</xdr:col>
                    <xdr:colOff>152400</xdr:colOff>
                    <xdr:row>31</xdr:row>
                    <xdr:rowOff>38100</xdr:rowOff>
                  </from>
                  <to>
                    <xdr:col>12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176" name="Check Box 173">
              <controlPr defaultSize="0" autoFill="0" autoLine="0" autoPict="0">
                <anchor moveWithCells="1">
                  <from>
                    <xdr:col>13</xdr:col>
                    <xdr:colOff>180975</xdr:colOff>
                    <xdr:row>30</xdr:row>
                    <xdr:rowOff>38100</xdr:rowOff>
                  </from>
                  <to>
                    <xdr:col>13</xdr:col>
                    <xdr:colOff>409575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177" name="Check Box 174">
              <controlPr defaultSize="0" autoFill="0" autoLine="0" autoPict="0">
                <anchor moveWithCells="1">
                  <from>
                    <xdr:col>13</xdr:col>
                    <xdr:colOff>180975</xdr:colOff>
                    <xdr:row>31</xdr:row>
                    <xdr:rowOff>38100</xdr:rowOff>
                  </from>
                  <to>
                    <xdr:col>13</xdr:col>
                    <xdr:colOff>409575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178" name="Check Box 175">
              <controlPr defaultSize="0" autoFill="0" autoLine="0" autoPict="0">
                <anchor moveWithCells="1">
                  <from>
                    <xdr:col>14</xdr:col>
                    <xdr:colOff>152400</xdr:colOff>
                    <xdr:row>30</xdr:row>
                    <xdr:rowOff>38100</xdr:rowOff>
                  </from>
                  <to>
                    <xdr:col>14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179" name="Check Box 176">
              <controlPr defaultSize="0" autoFill="0" autoLine="0" autoPict="0">
                <anchor moveWithCells="1">
                  <from>
                    <xdr:col>14</xdr:col>
                    <xdr:colOff>152400</xdr:colOff>
                    <xdr:row>31</xdr:row>
                    <xdr:rowOff>38100</xdr:rowOff>
                  </from>
                  <to>
                    <xdr:col>14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180" name="Check Box 177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38100</xdr:rowOff>
                  </from>
                  <to>
                    <xdr:col>15</xdr:col>
                    <xdr:colOff>390525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181" name="Check Box 178">
              <controlPr defaultSize="0" autoFill="0" autoLine="0" autoPict="0">
                <anchor moveWithCells="1">
                  <from>
                    <xdr:col>15</xdr:col>
                    <xdr:colOff>161925</xdr:colOff>
                    <xdr:row>31</xdr:row>
                    <xdr:rowOff>38100</xdr:rowOff>
                  </from>
                  <to>
                    <xdr:col>15</xdr:col>
                    <xdr:colOff>390525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182" name="Check Box 179">
              <controlPr defaultSize="0" autoFill="0" autoLine="0" autoPict="0">
                <anchor moveWithCells="1">
                  <from>
                    <xdr:col>16</xdr:col>
                    <xdr:colOff>161925</xdr:colOff>
                    <xdr:row>30</xdr:row>
                    <xdr:rowOff>38100</xdr:rowOff>
                  </from>
                  <to>
                    <xdr:col>16</xdr:col>
                    <xdr:colOff>390525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183" name="Check Box 180">
              <controlPr defaultSize="0" autoFill="0" autoLine="0" autoPict="0">
                <anchor moveWithCells="1">
                  <from>
                    <xdr:col>16</xdr:col>
                    <xdr:colOff>161925</xdr:colOff>
                    <xdr:row>31</xdr:row>
                    <xdr:rowOff>38100</xdr:rowOff>
                  </from>
                  <to>
                    <xdr:col>16</xdr:col>
                    <xdr:colOff>390525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184" name="Check Box 181">
              <controlPr defaultSize="0" autoFill="0" autoLine="0" autoPict="0">
                <anchor moveWithCells="1">
                  <from>
                    <xdr:col>17</xdr:col>
                    <xdr:colOff>190500</xdr:colOff>
                    <xdr:row>30</xdr:row>
                    <xdr:rowOff>38100</xdr:rowOff>
                  </from>
                  <to>
                    <xdr:col>17</xdr:col>
                    <xdr:colOff>419100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185" name="Check Box 182">
              <controlPr defaultSize="0" autoFill="0" autoLine="0" autoPict="0">
                <anchor moveWithCells="1">
                  <from>
                    <xdr:col>17</xdr:col>
                    <xdr:colOff>190500</xdr:colOff>
                    <xdr:row>31</xdr:row>
                    <xdr:rowOff>38100</xdr:rowOff>
                  </from>
                  <to>
                    <xdr:col>17</xdr:col>
                    <xdr:colOff>419100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186" name="Check Box 183">
              <controlPr defaultSize="0" autoFill="0" autoLine="0" autoPict="0">
                <anchor moveWithCells="1">
                  <from>
                    <xdr:col>5</xdr:col>
                    <xdr:colOff>533400</xdr:colOff>
                    <xdr:row>32</xdr:row>
                    <xdr:rowOff>38100</xdr:rowOff>
                  </from>
                  <to>
                    <xdr:col>5</xdr:col>
                    <xdr:colOff>762000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187" name="Check Box 184">
              <controlPr defaultSize="0" autoFill="0" autoLine="0" autoPict="0">
                <anchor moveWithCells="1">
                  <from>
                    <xdr:col>5</xdr:col>
                    <xdr:colOff>533400</xdr:colOff>
                    <xdr:row>33</xdr:row>
                    <xdr:rowOff>38100</xdr:rowOff>
                  </from>
                  <to>
                    <xdr:col>5</xdr:col>
                    <xdr:colOff>762000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188" name="Check Box 185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38100</xdr:rowOff>
                  </from>
                  <to>
                    <xdr:col>6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189" name="Check Box 186">
              <controlPr defaultSize="0" autoFill="0" autoLine="0" autoPict="0">
                <anchor moveWithCells="1">
                  <from>
                    <xdr:col>6</xdr:col>
                    <xdr:colOff>152400</xdr:colOff>
                    <xdr:row>33</xdr:row>
                    <xdr:rowOff>38100</xdr:rowOff>
                  </from>
                  <to>
                    <xdr:col>6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190" name="Check Box 187">
              <controlPr defaultSize="0" autoFill="0" autoLine="0" autoPict="0">
                <anchor moveWithCells="1">
                  <from>
                    <xdr:col>7</xdr:col>
                    <xdr:colOff>161925</xdr:colOff>
                    <xdr:row>32</xdr:row>
                    <xdr:rowOff>38100</xdr:rowOff>
                  </from>
                  <to>
                    <xdr:col>7</xdr:col>
                    <xdr:colOff>390525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191" name="Check Box 188">
              <controlPr defaultSize="0" autoFill="0" autoLine="0" autoPict="0">
                <anchor moveWithCells="1">
                  <from>
                    <xdr:col>7</xdr:col>
                    <xdr:colOff>161925</xdr:colOff>
                    <xdr:row>33</xdr:row>
                    <xdr:rowOff>38100</xdr:rowOff>
                  </from>
                  <to>
                    <xdr:col>7</xdr:col>
                    <xdr:colOff>390525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192" name="Check Box 189">
              <controlPr defaultSize="0" autoFill="0" autoLine="0" autoPict="0">
                <anchor moveWithCells="1">
                  <from>
                    <xdr:col>8</xdr:col>
                    <xdr:colOff>161925</xdr:colOff>
                    <xdr:row>32</xdr:row>
                    <xdr:rowOff>38100</xdr:rowOff>
                  </from>
                  <to>
                    <xdr:col>8</xdr:col>
                    <xdr:colOff>390525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193" name="Check Box 190">
              <controlPr defaultSize="0" autoFill="0" autoLine="0" autoPict="0">
                <anchor moveWithCells="1">
                  <from>
                    <xdr:col>8</xdr:col>
                    <xdr:colOff>161925</xdr:colOff>
                    <xdr:row>33</xdr:row>
                    <xdr:rowOff>38100</xdr:rowOff>
                  </from>
                  <to>
                    <xdr:col>8</xdr:col>
                    <xdr:colOff>390525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194" name="Check Box 191">
              <controlPr defaultSize="0" autoFill="0" autoLine="0" autoPict="0">
                <anchor moveWithCells="1">
                  <from>
                    <xdr:col>9</xdr:col>
                    <xdr:colOff>190500</xdr:colOff>
                    <xdr:row>32</xdr:row>
                    <xdr:rowOff>38100</xdr:rowOff>
                  </from>
                  <to>
                    <xdr:col>9</xdr:col>
                    <xdr:colOff>419100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195" name="Check Box 192">
              <controlPr defaultSize="0" autoFill="0" autoLine="0" autoPict="0">
                <anchor moveWithCells="1">
                  <from>
                    <xdr:col>9</xdr:col>
                    <xdr:colOff>190500</xdr:colOff>
                    <xdr:row>33</xdr:row>
                    <xdr:rowOff>38100</xdr:rowOff>
                  </from>
                  <to>
                    <xdr:col>9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196" name="Check Box 193">
              <controlPr defaultSize="0" autoFill="0" autoLine="0" autoPict="0">
                <anchor moveWithCells="1">
                  <from>
                    <xdr:col>10</xdr:col>
                    <xdr:colOff>142875</xdr:colOff>
                    <xdr:row>32</xdr:row>
                    <xdr:rowOff>38100</xdr:rowOff>
                  </from>
                  <to>
                    <xdr:col>10</xdr:col>
                    <xdr:colOff>371475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197" name="Check Box 194">
              <controlPr defaultSize="0" autoFill="0" autoLine="0" autoPict="0">
                <anchor moveWithCells="1">
                  <from>
                    <xdr:col>10</xdr:col>
                    <xdr:colOff>142875</xdr:colOff>
                    <xdr:row>33</xdr:row>
                    <xdr:rowOff>38100</xdr:rowOff>
                  </from>
                  <to>
                    <xdr:col>10</xdr:col>
                    <xdr:colOff>371475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198" name="Check Box 195">
              <controlPr defaultSize="0" autoFill="0" autoLine="0" autoPict="0">
                <anchor moveWithCells="1">
                  <from>
                    <xdr:col>11</xdr:col>
                    <xdr:colOff>152400</xdr:colOff>
                    <xdr:row>32</xdr:row>
                    <xdr:rowOff>38100</xdr:rowOff>
                  </from>
                  <to>
                    <xdr:col>11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199" name="Check Box 196">
              <controlPr defaultSize="0" autoFill="0" autoLine="0" autoPict="0">
                <anchor moveWithCells="1">
                  <from>
                    <xdr:col>11</xdr:col>
                    <xdr:colOff>152400</xdr:colOff>
                    <xdr:row>33</xdr:row>
                    <xdr:rowOff>38100</xdr:rowOff>
                  </from>
                  <to>
                    <xdr:col>11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200" name="Check Box 197">
              <controlPr defaultSize="0" autoFill="0" autoLine="0" autoPict="0">
                <anchor moveWithCells="1">
                  <from>
                    <xdr:col>12</xdr:col>
                    <xdr:colOff>152400</xdr:colOff>
                    <xdr:row>32</xdr:row>
                    <xdr:rowOff>38100</xdr:rowOff>
                  </from>
                  <to>
                    <xdr:col>12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01" name="Check Box 198">
              <controlPr defaultSize="0" autoFill="0" autoLine="0" autoPict="0">
                <anchor moveWithCells="1">
                  <from>
                    <xdr:col>12</xdr:col>
                    <xdr:colOff>152400</xdr:colOff>
                    <xdr:row>33</xdr:row>
                    <xdr:rowOff>38100</xdr:rowOff>
                  </from>
                  <to>
                    <xdr:col>12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02" name="Check Box 199">
              <controlPr defaultSize="0" autoFill="0" autoLine="0" autoPict="0">
                <anchor moveWithCells="1">
                  <from>
                    <xdr:col>13</xdr:col>
                    <xdr:colOff>180975</xdr:colOff>
                    <xdr:row>32</xdr:row>
                    <xdr:rowOff>38100</xdr:rowOff>
                  </from>
                  <to>
                    <xdr:col>13</xdr:col>
                    <xdr:colOff>409575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03" name="Check Box 200">
              <controlPr defaultSize="0" autoFill="0" autoLine="0" autoPict="0">
                <anchor moveWithCells="1">
                  <from>
                    <xdr:col>13</xdr:col>
                    <xdr:colOff>180975</xdr:colOff>
                    <xdr:row>33</xdr:row>
                    <xdr:rowOff>38100</xdr:rowOff>
                  </from>
                  <to>
                    <xdr:col>13</xdr:col>
                    <xdr:colOff>409575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04" name="Check Box 201">
              <controlPr defaultSize="0" autoFill="0" autoLine="0" autoPict="0">
                <anchor moveWithCells="1">
                  <from>
                    <xdr:col>14</xdr:col>
                    <xdr:colOff>152400</xdr:colOff>
                    <xdr:row>32</xdr:row>
                    <xdr:rowOff>38100</xdr:rowOff>
                  </from>
                  <to>
                    <xdr:col>14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05" name="Check Box 202">
              <controlPr defaultSize="0" autoFill="0" autoLine="0" autoPict="0">
                <anchor moveWithCells="1">
                  <from>
                    <xdr:col>14</xdr:col>
                    <xdr:colOff>152400</xdr:colOff>
                    <xdr:row>33</xdr:row>
                    <xdr:rowOff>38100</xdr:rowOff>
                  </from>
                  <to>
                    <xdr:col>14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06" name="Check Box 203">
              <controlPr defaultSize="0" autoFill="0" autoLine="0" autoPict="0">
                <anchor moveWithCells="1">
                  <from>
                    <xdr:col>15</xdr:col>
                    <xdr:colOff>161925</xdr:colOff>
                    <xdr:row>32</xdr:row>
                    <xdr:rowOff>38100</xdr:rowOff>
                  </from>
                  <to>
                    <xdr:col>15</xdr:col>
                    <xdr:colOff>390525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07" name="Check Box 204">
              <controlPr defaultSize="0" autoFill="0" autoLine="0" autoPict="0">
                <anchor moveWithCells="1">
                  <from>
                    <xdr:col>15</xdr:col>
                    <xdr:colOff>161925</xdr:colOff>
                    <xdr:row>33</xdr:row>
                    <xdr:rowOff>38100</xdr:rowOff>
                  </from>
                  <to>
                    <xdr:col>15</xdr:col>
                    <xdr:colOff>390525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08" name="Check Box 205">
              <controlPr defaultSize="0" autoFill="0" autoLine="0" autoPict="0">
                <anchor moveWithCells="1">
                  <from>
                    <xdr:col>16</xdr:col>
                    <xdr:colOff>161925</xdr:colOff>
                    <xdr:row>32</xdr:row>
                    <xdr:rowOff>38100</xdr:rowOff>
                  </from>
                  <to>
                    <xdr:col>16</xdr:col>
                    <xdr:colOff>390525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09" name="Check Box 206">
              <controlPr defaultSize="0" autoFill="0" autoLine="0" autoPict="0">
                <anchor moveWithCells="1">
                  <from>
                    <xdr:col>16</xdr:col>
                    <xdr:colOff>161925</xdr:colOff>
                    <xdr:row>33</xdr:row>
                    <xdr:rowOff>38100</xdr:rowOff>
                  </from>
                  <to>
                    <xdr:col>16</xdr:col>
                    <xdr:colOff>390525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10" name="Check Box 207">
              <controlPr defaultSize="0" autoFill="0" autoLine="0" autoPict="0">
                <anchor moveWithCells="1">
                  <from>
                    <xdr:col>17</xdr:col>
                    <xdr:colOff>190500</xdr:colOff>
                    <xdr:row>32</xdr:row>
                    <xdr:rowOff>38100</xdr:rowOff>
                  </from>
                  <to>
                    <xdr:col>17</xdr:col>
                    <xdr:colOff>419100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1" name="Check Box 208">
              <controlPr defaultSize="0" autoFill="0" autoLine="0" autoPict="0">
                <anchor moveWithCells="1">
                  <from>
                    <xdr:col>17</xdr:col>
                    <xdr:colOff>190500</xdr:colOff>
                    <xdr:row>33</xdr:row>
                    <xdr:rowOff>38100</xdr:rowOff>
                  </from>
                  <to>
                    <xdr:col>17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12" name="Check Box 209">
              <controlPr defaultSize="0" autoFill="0" autoLine="0" autoPict="0">
                <anchor moveWithCells="1">
                  <from>
                    <xdr:col>5</xdr:col>
                    <xdr:colOff>533400</xdr:colOff>
                    <xdr:row>34</xdr:row>
                    <xdr:rowOff>38100</xdr:rowOff>
                  </from>
                  <to>
                    <xdr:col>5</xdr:col>
                    <xdr:colOff>762000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13" name="Check Box 210">
              <controlPr defaultSize="0" autoFill="0" autoLine="0" autoPict="0">
                <anchor moveWithCells="1">
                  <from>
                    <xdr:col>5</xdr:col>
                    <xdr:colOff>533400</xdr:colOff>
                    <xdr:row>35</xdr:row>
                    <xdr:rowOff>38100</xdr:rowOff>
                  </from>
                  <to>
                    <xdr:col>5</xdr:col>
                    <xdr:colOff>762000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14" name="Check Box 211">
              <controlPr defaultSize="0" autoFill="0" autoLine="0" autoPict="0">
                <anchor moveWithCells="1">
                  <from>
                    <xdr:col>6</xdr:col>
                    <xdr:colOff>152400</xdr:colOff>
                    <xdr:row>34</xdr:row>
                    <xdr:rowOff>38100</xdr:rowOff>
                  </from>
                  <to>
                    <xdr:col>6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15" name="Check Box 212">
              <controlPr defaultSize="0" autoFill="0" autoLine="0" autoPict="0">
                <anchor moveWithCells="1">
                  <from>
                    <xdr:col>6</xdr:col>
                    <xdr:colOff>152400</xdr:colOff>
                    <xdr:row>35</xdr:row>
                    <xdr:rowOff>38100</xdr:rowOff>
                  </from>
                  <to>
                    <xdr:col>6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16" name="Check Box 213">
              <controlPr defaultSize="0" autoFill="0" autoLine="0" autoPict="0">
                <anchor moveWithCells="1">
                  <from>
                    <xdr:col>7</xdr:col>
                    <xdr:colOff>161925</xdr:colOff>
                    <xdr:row>34</xdr:row>
                    <xdr:rowOff>38100</xdr:rowOff>
                  </from>
                  <to>
                    <xdr:col>7</xdr:col>
                    <xdr:colOff>390525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17" name="Check Box 214">
              <controlPr defaultSize="0" autoFill="0" autoLine="0" autoPict="0">
                <anchor moveWithCells="1">
                  <from>
                    <xdr:col>7</xdr:col>
                    <xdr:colOff>161925</xdr:colOff>
                    <xdr:row>35</xdr:row>
                    <xdr:rowOff>38100</xdr:rowOff>
                  </from>
                  <to>
                    <xdr:col>7</xdr:col>
                    <xdr:colOff>390525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18" name="Check Box 215">
              <controlPr defaultSize="0" autoFill="0" autoLine="0" autoPict="0">
                <anchor moveWithCells="1">
                  <from>
                    <xdr:col>8</xdr:col>
                    <xdr:colOff>161925</xdr:colOff>
                    <xdr:row>34</xdr:row>
                    <xdr:rowOff>38100</xdr:rowOff>
                  </from>
                  <to>
                    <xdr:col>8</xdr:col>
                    <xdr:colOff>390525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19" name="Check Box 216">
              <controlPr defaultSize="0" autoFill="0" autoLine="0" autoPict="0">
                <anchor moveWithCells="1">
                  <from>
                    <xdr:col>8</xdr:col>
                    <xdr:colOff>161925</xdr:colOff>
                    <xdr:row>35</xdr:row>
                    <xdr:rowOff>38100</xdr:rowOff>
                  </from>
                  <to>
                    <xdr:col>8</xdr:col>
                    <xdr:colOff>390525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20" name="Check Box 217">
              <controlPr defaultSize="0" autoFill="0" autoLine="0" autoPict="0">
                <anchor moveWithCells="1">
                  <from>
                    <xdr:col>9</xdr:col>
                    <xdr:colOff>190500</xdr:colOff>
                    <xdr:row>34</xdr:row>
                    <xdr:rowOff>38100</xdr:rowOff>
                  </from>
                  <to>
                    <xdr:col>9</xdr:col>
                    <xdr:colOff>419100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21" name="Check Box 218">
              <controlPr defaultSize="0" autoFill="0" autoLine="0" autoPict="0">
                <anchor moveWithCells="1">
                  <from>
                    <xdr:col>9</xdr:col>
                    <xdr:colOff>190500</xdr:colOff>
                    <xdr:row>35</xdr:row>
                    <xdr:rowOff>38100</xdr:rowOff>
                  </from>
                  <to>
                    <xdr:col>9</xdr:col>
                    <xdr:colOff>419100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22" name="Check Box 219">
              <controlPr defaultSize="0" autoFill="0" autoLine="0" autoPict="0">
                <anchor moveWithCells="1">
                  <from>
                    <xdr:col>10</xdr:col>
                    <xdr:colOff>142875</xdr:colOff>
                    <xdr:row>34</xdr:row>
                    <xdr:rowOff>38100</xdr:rowOff>
                  </from>
                  <to>
                    <xdr:col>10</xdr:col>
                    <xdr:colOff>371475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23" name="Check Box 220">
              <controlPr defaultSize="0" autoFill="0" autoLine="0" autoPict="0">
                <anchor moveWithCells="1">
                  <from>
                    <xdr:col>10</xdr:col>
                    <xdr:colOff>142875</xdr:colOff>
                    <xdr:row>35</xdr:row>
                    <xdr:rowOff>38100</xdr:rowOff>
                  </from>
                  <to>
                    <xdr:col>10</xdr:col>
                    <xdr:colOff>371475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24" name="Check Box 221">
              <controlPr defaultSize="0" autoFill="0" autoLine="0" autoPict="0">
                <anchor moveWithCells="1">
                  <from>
                    <xdr:col>11</xdr:col>
                    <xdr:colOff>152400</xdr:colOff>
                    <xdr:row>34</xdr:row>
                    <xdr:rowOff>38100</xdr:rowOff>
                  </from>
                  <to>
                    <xdr:col>11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25" name="Check Box 222">
              <controlPr defaultSize="0" autoFill="0" autoLine="0" autoPict="0">
                <anchor moveWithCells="1">
                  <from>
                    <xdr:col>11</xdr:col>
                    <xdr:colOff>152400</xdr:colOff>
                    <xdr:row>35</xdr:row>
                    <xdr:rowOff>38100</xdr:rowOff>
                  </from>
                  <to>
                    <xdr:col>11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26" name="Check Box 223">
              <controlPr defaultSize="0" autoFill="0" autoLine="0" autoPict="0">
                <anchor moveWithCells="1">
                  <from>
                    <xdr:col>12</xdr:col>
                    <xdr:colOff>152400</xdr:colOff>
                    <xdr:row>34</xdr:row>
                    <xdr:rowOff>38100</xdr:rowOff>
                  </from>
                  <to>
                    <xdr:col>12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27" name="Check Box 224">
              <controlPr defaultSize="0" autoFill="0" autoLine="0" autoPict="0">
                <anchor moveWithCells="1">
                  <from>
                    <xdr:col>12</xdr:col>
                    <xdr:colOff>152400</xdr:colOff>
                    <xdr:row>35</xdr:row>
                    <xdr:rowOff>38100</xdr:rowOff>
                  </from>
                  <to>
                    <xdr:col>12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28" name="Check Box 225">
              <controlPr defaultSize="0" autoFill="0" autoLine="0" autoPict="0">
                <anchor moveWithCells="1">
                  <from>
                    <xdr:col>13</xdr:col>
                    <xdr:colOff>180975</xdr:colOff>
                    <xdr:row>34</xdr:row>
                    <xdr:rowOff>38100</xdr:rowOff>
                  </from>
                  <to>
                    <xdr:col>13</xdr:col>
                    <xdr:colOff>409575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229" name="Check Box 226">
              <controlPr defaultSize="0" autoFill="0" autoLine="0" autoPict="0">
                <anchor moveWithCells="1">
                  <from>
                    <xdr:col>13</xdr:col>
                    <xdr:colOff>180975</xdr:colOff>
                    <xdr:row>35</xdr:row>
                    <xdr:rowOff>38100</xdr:rowOff>
                  </from>
                  <to>
                    <xdr:col>13</xdr:col>
                    <xdr:colOff>409575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230" name="Check Box 227">
              <controlPr defaultSize="0" autoFill="0" autoLine="0" autoPict="0">
                <anchor moveWithCells="1">
                  <from>
                    <xdr:col>14</xdr:col>
                    <xdr:colOff>152400</xdr:colOff>
                    <xdr:row>34</xdr:row>
                    <xdr:rowOff>38100</xdr:rowOff>
                  </from>
                  <to>
                    <xdr:col>14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231" name="Check Box 228">
              <controlPr defaultSize="0" autoFill="0" autoLine="0" autoPict="0">
                <anchor moveWithCells="1">
                  <from>
                    <xdr:col>14</xdr:col>
                    <xdr:colOff>152400</xdr:colOff>
                    <xdr:row>35</xdr:row>
                    <xdr:rowOff>38100</xdr:rowOff>
                  </from>
                  <to>
                    <xdr:col>14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232" name="Check Box 229">
              <controlPr defaultSize="0" autoFill="0" autoLine="0" autoPict="0">
                <anchor moveWithCells="1">
                  <from>
                    <xdr:col>15</xdr:col>
                    <xdr:colOff>161925</xdr:colOff>
                    <xdr:row>34</xdr:row>
                    <xdr:rowOff>38100</xdr:rowOff>
                  </from>
                  <to>
                    <xdr:col>15</xdr:col>
                    <xdr:colOff>390525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233" name="Check Box 230">
              <controlPr defaultSize="0" autoFill="0" autoLine="0" autoPict="0">
                <anchor moveWithCells="1">
                  <from>
                    <xdr:col>15</xdr:col>
                    <xdr:colOff>161925</xdr:colOff>
                    <xdr:row>35</xdr:row>
                    <xdr:rowOff>38100</xdr:rowOff>
                  </from>
                  <to>
                    <xdr:col>15</xdr:col>
                    <xdr:colOff>390525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9" r:id="rId234" name="Check Box 231">
              <controlPr defaultSize="0" autoFill="0" autoLine="0" autoPict="0">
                <anchor moveWithCells="1">
                  <from>
                    <xdr:col>16</xdr:col>
                    <xdr:colOff>161925</xdr:colOff>
                    <xdr:row>34</xdr:row>
                    <xdr:rowOff>38100</xdr:rowOff>
                  </from>
                  <to>
                    <xdr:col>16</xdr:col>
                    <xdr:colOff>390525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0" r:id="rId235" name="Check Box 232">
              <controlPr defaultSize="0" autoFill="0" autoLine="0" autoPict="0">
                <anchor moveWithCells="1">
                  <from>
                    <xdr:col>16</xdr:col>
                    <xdr:colOff>161925</xdr:colOff>
                    <xdr:row>35</xdr:row>
                    <xdr:rowOff>38100</xdr:rowOff>
                  </from>
                  <to>
                    <xdr:col>16</xdr:col>
                    <xdr:colOff>390525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1" r:id="rId236" name="Check Box 233">
              <controlPr defaultSize="0" autoFill="0" autoLine="0" autoPict="0">
                <anchor moveWithCells="1">
                  <from>
                    <xdr:col>17</xdr:col>
                    <xdr:colOff>190500</xdr:colOff>
                    <xdr:row>34</xdr:row>
                    <xdr:rowOff>38100</xdr:rowOff>
                  </from>
                  <to>
                    <xdr:col>17</xdr:col>
                    <xdr:colOff>419100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2" r:id="rId237" name="Check Box 234">
              <controlPr defaultSize="0" autoFill="0" autoLine="0" autoPict="0">
                <anchor moveWithCells="1">
                  <from>
                    <xdr:col>17</xdr:col>
                    <xdr:colOff>190500</xdr:colOff>
                    <xdr:row>35</xdr:row>
                    <xdr:rowOff>38100</xdr:rowOff>
                  </from>
                  <to>
                    <xdr:col>17</xdr:col>
                    <xdr:colOff>419100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3" r:id="rId238" name="Check Box 235">
              <controlPr defaultSize="0" autoFill="0" autoLine="0" autoPict="0">
                <anchor moveWithCells="1">
                  <from>
                    <xdr:col>5</xdr:col>
                    <xdr:colOff>533400</xdr:colOff>
                    <xdr:row>36</xdr:row>
                    <xdr:rowOff>38100</xdr:rowOff>
                  </from>
                  <to>
                    <xdr:col>5</xdr:col>
                    <xdr:colOff>762000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4" r:id="rId239" name="Check Box 236">
              <controlPr defaultSize="0" autoFill="0" autoLine="0" autoPict="0">
                <anchor moveWithCells="1">
                  <from>
                    <xdr:col>5</xdr:col>
                    <xdr:colOff>533400</xdr:colOff>
                    <xdr:row>37</xdr:row>
                    <xdr:rowOff>38100</xdr:rowOff>
                  </from>
                  <to>
                    <xdr:col>5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5" r:id="rId240" name="Check Box 237">
              <controlPr defaultSize="0" autoFill="0" autoLine="0" autoPict="0">
                <anchor moveWithCells="1">
                  <from>
                    <xdr:col>6</xdr:col>
                    <xdr:colOff>152400</xdr:colOff>
                    <xdr:row>36</xdr:row>
                    <xdr:rowOff>38100</xdr:rowOff>
                  </from>
                  <to>
                    <xdr:col>6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6" r:id="rId241" name="Check Box 238">
              <controlPr defaultSize="0" autoFill="0" autoLine="0" autoPict="0">
                <anchor moveWithCells="1">
                  <from>
                    <xdr:col>6</xdr:col>
                    <xdr:colOff>152400</xdr:colOff>
                    <xdr:row>37</xdr:row>
                    <xdr:rowOff>38100</xdr:rowOff>
                  </from>
                  <to>
                    <xdr:col>6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7" r:id="rId242" name="Check Box 239">
              <controlPr defaultSize="0" autoFill="0" autoLine="0" autoPict="0">
                <anchor moveWithCells="1">
                  <from>
                    <xdr:col>7</xdr:col>
                    <xdr:colOff>161925</xdr:colOff>
                    <xdr:row>36</xdr:row>
                    <xdr:rowOff>38100</xdr:rowOff>
                  </from>
                  <to>
                    <xdr:col>7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8" r:id="rId243" name="Check Box 240">
              <controlPr defaultSize="0" autoFill="0" autoLine="0" autoPict="0">
                <anchor moveWithCells="1">
                  <from>
                    <xdr:col>7</xdr:col>
                    <xdr:colOff>161925</xdr:colOff>
                    <xdr:row>37</xdr:row>
                    <xdr:rowOff>38100</xdr:rowOff>
                  </from>
                  <to>
                    <xdr:col>7</xdr:col>
                    <xdr:colOff>390525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9" r:id="rId244" name="Check Box 241">
              <controlPr defaultSize="0" autoFill="0" autoLine="0" autoPict="0">
                <anchor moveWithCells="1">
                  <from>
                    <xdr:col>8</xdr:col>
                    <xdr:colOff>161925</xdr:colOff>
                    <xdr:row>36</xdr:row>
                    <xdr:rowOff>38100</xdr:rowOff>
                  </from>
                  <to>
                    <xdr:col>8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0" r:id="rId245" name="Check Box 242">
              <controlPr defaultSize="0" autoFill="0" autoLine="0" autoPict="0">
                <anchor moveWithCells="1">
                  <from>
                    <xdr:col>8</xdr:col>
                    <xdr:colOff>161925</xdr:colOff>
                    <xdr:row>37</xdr:row>
                    <xdr:rowOff>38100</xdr:rowOff>
                  </from>
                  <to>
                    <xdr:col>8</xdr:col>
                    <xdr:colOff>390525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1" r:id="rId246" name="Check Box 243">
              <controlPr defaultSize="0" autoFill="0" autoLine="0" autoPict="0">
                <anchor moveWithCells="1">
                  <from>
                    <xdr:col>9</xdr:col>
                    <xdr:colOff>190500</xdr:colOff>
                    <xdr:row>36</xdr:row>
                    <xdr:rowOff>38100</xdr:rowOff>
                  </from>
                  <to>
                    <xdr:col>9</xdr:col>
                    <xdr:colOff>419100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2" r:id="rId247" name="Check Box 244">
              <controlPr defaultSize="0" autoFill="0" autoLine="0" autoPict="0">
                <anchor moveWithCells="1">
                  <from>
                    <xdr:col>9</xdr:col>
                    <xdr:colOff>190500</xdr:colOff>
                    <xdr:row>37</xdr:row>
                    <xdr:rowOff>38100</xdr:rowOff>
                  </from>
                  <to>
                    <xdr:col>9</xdr:col>
                    <xdr:colOff>419100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3" r:id="rId248" name="Check Box 245">
              <controlPr defaultSize="0" autoFill="0" autoLine="0" autoPict="0">
                <anchor moveWithCells="1">
                  <from>
                    <xdr:col>10</xdr:col>
                    <xdr:colOff>142875</xdr:colOff>
                    <xdr:row>36</xdr:row>
                    <xdr:rowOff>38100</xdr:rowOff>
                  </from>
                  <to>
                    <xdr:col>10</xdr:col>
                    <xdr:colOff>371475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4" r:id="rId249" name="Check Box 246">
              <controlPr defaultSize="0" autoFill="0" autoLine="0" autoPict="0">
                <anchor moveWithCells="1">
                  <from>
                    <xdr:col>10</xdr:col>
                    <xdr:colOff>142875</xdr:colOff>
                    <xdr:row>37</xdr:row>
                    <xdr:rowOff>38100</xdr:rowOff>
                  </from>
                  <to>
                    <xdr:col>10</xdr:col>
                    <xdr:colOff>371475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5" r:id="rId250" name="Check Box 247">
              <controlPr defaultSize="0" autoFill="0" autoLine="0" autoPict="0">
                <anchor moveWithCells="1">
                  <from>
                    <xdr:col>11</xdr:col>
                    <xdr:colOff>152400</xdr:colOff>
                    <xdr:row>36</xdr:row>
                    <xdr:rowOff>38100</xdr:rowOff>
                  </from>
                  <to>
                    <xdr:col>11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251" name="Check Box 248">
              <controlPr defaultSize="0" autoFill="0" autoLine="0" autoPict="0">
                <anchor moveWithCells="1">
                  <from>
                    <xdr:col>11</xdr:col>
                    <xdr:colOff>152400</xdr:colOff>
                    <xdr:row>37</xdr:row>
                    <xdr:rowOff>38100</xdr:rowOff>
                  </from>
                  <to>
                    <xdr:col>11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252" name="Check Box 249">
              <controlPr defaultSize="0" autoFill="0" autoLine="0" autoPict="0">
                <anchor moveWithCells="1">
                  <from>
                    <xdr:col>12</xdr:col>
                    <xdr:colOff>152400</xdr:colOff>
                    <xdr:row>36</xdr:row>
                    <xdr:rowOff>38100</xdr:rowOff>
                  </from>
                  <to>
                    <xdr:col>12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8" r:id="rId253" name="Check Box 250">
              <controlPr defaultSize="0" autoFill="0" autoLine="0" autoPict="0">
                <anchor moveWithCells="1">
                  <from>
                    <xdr:col>12</xdr:col>
                    <xdr:colOff>152400</xdr:colOff>
                    <xdr:row>37</xdr:row>
                    <xdr:rowOff>38100</xdr:rowOff>
                  </from>
                  <to>
                    <xdr:col>12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254" name="Check Box 251">
              <controlPr defaultSize="0" autoFill="0" autoLine="0" autoPict="0">
                <anchor moveWithCells="1">
                  <from>
                    <xdr:col>13</xdr:col>
                    <xdr:colOff>180975</xdr:colOff>
                    <xdr:row>36</xdr:row>
                    <xdr:rowOff>38100</xdr:rowOff>
                  </from>
                  <to>
                    <xdr:col>13</xdr:col>
                    <xdr:colOff>409575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0" r:id="rId255" name="Check Box 252">
              <controlPr defaultSize="0" autoFill="0" autoLine="0" autoPict="0">
                <anchor moveWithCells="1">
                  <from>
                    <xdr:col>13</xdr:col>
                    <xdr:colOff>180975</xdr:colOff>
                    <xdr:row>37</xdr:row>
                    <xdr:rowOff>38100</xdr:rowOff>
                  </from>
                  <to>
                    <xdr:col>13</xdr:col>
                    <xdr:colOff>409575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256" name="Check Box 253">
              <controlPr defaultSize="0" autoFill="0" autoLine="0" autoPict="0">
                <anchor moveWithCells="1">
                  <from>
                    <xdr:col>14</xdr:col>
                    <xdr:colOff>152400</xdr:colOff>
                    <xdr:row>36</xdr:row>
                    <xdr:rowOff>38100</xdr:rowOff>
                  </from>
                  <to>
                    <xdr:col>14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2" r:id="rId257" name="Check Box 254">
              <controlPr defaultSize="0" autoFill="0" autoLine="0" autoPict="0">
                <anchor moveWithCells="1">
                  <from>
                    <xdr:col>14</xdr:col>
                    <xdr:colOff>152400</xdr:colOff>
                    <xdr:row>37</xdr:row>
                    <xdr:rowOff>38100</xdr:rowOff>
                  </from>
                  <to>
                    <xdr:col>14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258" name="Check Box 255">
              <controlPr defaultSize="0" autoFill="0" autoLine="0" autoPict="0">
                <anchor moveWithCells="1">
                  <from>
                    <xdr:col>15</xdr:col>
                    <xdr:colOff>161925</xdr:colOff>
                    <xdr:row>36</xdr:row>
                    <xdr:rowOff>38100</xdr:rowOff>
                  </from>
                  <to>
                    <xdr:col>15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4" r:id="rId259" name="Check Box 256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38100</xdr:rowOff>
                  </from>
                  <to>
                    <xdr:col>15</xdr:col>
                    <xdr:colOff>390525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260" name="Check Box 257">
              <controlPr defaultSize="0" autoFill="0" autoLine="0" autoPict="0">
                <anchor moveWithCells="1">
                  <from>
                    <xdr:col>16</xdr:col>
                    <xdr:colOff>161925</xdr:colOff>
                    <xdr:row>36</xdr:row>
                    <xdr:rowOff>38100</xdr:rowOff>
                  </from>
                  <to>
                    <xdr:col>16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261" name="Check Box 258">
              <controlPr defaultSize="0" autoFill="0" autoLine="0" autoPict="0">
                <anchor moveWithCells="1">
                  <from>
                    <xdr:col>16</xdr:col>
                    <xdr:colOff>161925</xdr:colOff>
                    <xdr:row>37</xdr:row>
                    <xdr:rowOff>38100</xdr:rowOff>
                  </from>
                  <to>
                    <xdr:col>16</xdr:col>
                    <xdr:colOff>390525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7" r:id="rId262" name="Check Box 259">
              <controlPr defaultSize="0" autoFill="0" autoLine="0" autoPict="0">
                <anchor moveWithCells="1">
                  <from>
                    <xdr:col>17</xdr:col>
                    <xdr:colOff>190500</xdr:colOff>
                    <xdr:row>36</xdr:row>
                    <xdr:rowOff>38100</xdr:rowOff>
                  </from>
                  <to>
                    <xdr:col>17</xdr:col>
                    <xdr:colOff>419100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8" r:id="rId263" name="Check Box 260">
              <controlPr defaultSize="0" autoFill="0" autoLine="0" autoPict="0">
                <anchor moveWithCells="1">
                  <from>
                    <xdr:col>17</xdr:col>
                    <xdr:colOff>190500</xdr:colOff>
                    <xdr:row>37</xdr:row>
                    <xdr:rowOff>38100</xdr:rowOff>
                  </from>
                  <to>
                    <xdr:col>17</xdr:col>
                    <xdr:colOff>419100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26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C2:T27"/>
  <sheetViews>
    <sheetView showGridLines="0" showRowColHeaders="0" workbookViewId="0"/>
  </sheetViews>
  <sheetFormatPr baseColWidth="10" defaultColWidth="12.5703125" defaultRowHeight="15" customHeight="1"/>
  <cols>
    <col min="3" max="3" width="14.28515625" customWidth="1"/>
    <col min="4" max="13" width="10.85546875" customWidth="1"/>
    <col min="14" max="14" width="14.42578125" customWidth="1"/>
    <col min="17" max="17" width="16.28515625" bestFit="1" customWidth="1"/>
  </cols>
  <sheetData>
    <row r="2" spans="3:18" ht="15" customHeight="1">
      <c r="E2" s="201" t="s">
        <v>79</v>
      </c>
      <c r="F2" s="201"/>
      <c r="G2" s="201"/>
      <c r="H2" s="201"/>
      <c r="I2" s="201"/>
      <c r="J2" s="201"/>
      <c r="K2" s="201"/>
    </row>
    <row r="3" spans="3:18" ht="15" customHeight="1">
      <c r="E3" s="201"/>
      <c r="F3" s="201"/>
      <c r="G3" s="201"/>
      <c r="H3" s="201"/>
      <c r="I3" s="201"/>
      <c r="J3" s="201"/>
      <c r="K3" s="201"/>
    </row>
    <row r="4" spans="3:18" ht="15" customHeight="1">
      <c r="E4" s="52"/>
      <c r="F4" s="52"/>
      <c r="G4" s="52"/>
      <c r="H4" s="52"/>
      <c r="I4" s="52"/>
      <c r="J4" s="52"/>
      <c r="K4" s="52"/>
    </row>
    <row r="7" spans="3:18" ht="15" customHeight="1">
      <c r="C7" s="198" t="s">
        <v>50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</row>
    <row r="8" spans="3:18" ht="15" customHeight="1"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</row>
    <row r="9" spans="3:18" ht="15" customHeight="1"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</row>
    <row r="10" spans="3:18" ht="15" customHeight="1"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3:18" ht="15" customHeight="1">
      <c r="P11" s="3" t="s">
        <v>77</v>
      </c>
    </row>
    <row r="12" spans="3:18">
      <c r="C12" s="7" t="s">
        <v>24</v>
      </c>
      <c r="D12" s="7" t="s">
        <v>25</v>
      </c>
      <c r="E12" s="7" t="s">
        <v>26</v>
      </c>
      <c r="F12" s="7" t="s">
        <v>27</v>
      </c>
      <c r="G12" s="7" t="s">
        <v>28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33</v>
      </c>
      <c r="M12" s="7" t="s">
        <v>34</v>
      </c>
      <c r="N12" s="7" t="s">
        <v>35</v>
      </c>
    </row>
    <row r="13" spans="3:18">
      <c r="C13" s="40" t="s">
        <v>36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4">
        <f>SUM(D13:M13)</f>
        <v>0</v>
      </c>
      <c r="P13" s="38" t="s">
        <v>51</v>
      </c>
      <c r="Q13" s="39">
        <v>1000</v>
      </c>
      <c r="R13" s="2"/>
    </row>
    <row r="14" spans="3:18">
      <c r="C14" s="40" t="s">
        <v>37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>
        <f t="shared" ref="N14:N26" si="0">SUM(D14:M14)</f>
        <v>0</v>
      </c>
      <c r="P14" s="38" t="s">
        <v>52</v>
      </c>
      <c r="Q14" s="37">
        <v>5</v>
      </c>
      <c r="R14" s="2"/>
    </row>
    <row r="15" spans="3:18">
      <c r="C15" s="40" t="s">
        <v>38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>
        <f t="shared" si="0"/>
        <v>0</v>
      </c>
      <c r="P15" s="38" t="s">
        <v>53</v>
      </c>
      <c r="Q15" s="168">
        <f>Q14*30</f>
        <v>150</v>
      </c>
      <c r="R15" s="2"/>
    </row>
    <row r="16" spans="3:18">
      <c r="C16" s="40" t="s">
        <v>39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>
        <f t="shared" si="0"/>
        <v>0</v>
      </c>
      <c r="P16" s="38" t="s">
        <v>54</v>
      </c>
      <c r="Q16" s="168">
        <f>Q15*12</f>
        <v>1800</v>
      </c>
      <c r="R16" s="2"/>
    </row>
    <row r="17" spans="3:20">
      <c r="C17" s="40" t="s">
        <v>40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>
        <f t="shared" si="0"/>
        <v>0</v>
      </c>
      <c r="P17" s="38" t="s">
        <v>55</v>
      </c>
      <c r="Q17" s="168">
        <f>Q16*10</f>
        <v>18000</v>
      </c>
      <c r="R17" s="2"/>
    </row>
    <row r="18" spans="3:20">
      <c r="C18" s="40" t="s">
        <v>41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>
        <f t="shared" si="0"/>
        <v>0</v>
      </c>
      <c r="P18" s="38" t="s">
        <v>56</v>
      </c>
      <c r="Q18" s="168">
        <f>Q17*4</f>
        <v>72000</v>
      </c>
      <c r="R18" s="2"/>
    </row>
    <row r="19" spans="3:20">
      <c r="C19" s="40" t="s">
        <v>42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>
        <f t="shared" si="0"/>
        <v>0</v>
      </c>
      <c r="P19" s="169" t="s">
        <v>216</v>
      </c>
      <c r="Q19" s="39">
        <f>Q18*Q13</f>
        <v>72000000</v>
      </c>
    </row>
    <row r="20" spans="3:20">
      <c r="C20" s="40" t="s">
        <v>43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>
        <f t="shared" si="0"/>
        <v>0</v>
      </c>
    </row>
    <row r="21" spans="3:20">
      <c r="C21" s="40" t="s">
        <v>44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>
        <f t="shared" si="0"/>
        <v>0</v>
      </c>
    </row>
    <row r="22" spans="3:20">
      <c r="C22" s="40" t="s">
        <v>45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>
        <f t="shared" si="0"/>
        <v>0</v>
      </c>
    </row>
    <row r="23" spans="3:20">
      <c r="C23" s="40" t="s">
        <v>46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4">
        <f t="shared" si="0"/>
        <v>0</v>
      </c>
      <c r="P23" s="241"/>
      <c r="Q23" s="197"/>
      <c r="R23" s="197"/>
      <c r="S23" s="197"/>
      <c r="T23" s="197"/>
    </row>
    <row r="24" spans="3:20">
      <c r="C24" s="40" t="s">
        <v>47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4">
        <f t="shared" si="0"/>
        <v>0</v>
      </c>
      <c r="P24" s="197"/>
      <c r="Q24" s="242"/>
      <c r="R24" s="242"/>
      <c r="S24" s="242"/>
      <c r="T24" s="197"/>
    </row>
    <row r="25" spans="3:20">
      <c r="C25" s="40" t="s">
        <v>48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>
        <f t="shared" si="0"/>
        <v>0</v>
      </c>
      <c r="P25" s="197"/>
      <c r="Q25" s="197"/>
      <c r="R25" s="197"/>
      <c r="S25" s="197"/>
      <c r="T25" s="197"/>
    </row>
    <row r="26" spans="3:20">
      <c r="C26" s="40" t="s">
        <v>49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>
        <f t="shared" si="0"/>
        <v>0</v>
      </c>
    </row>
    <row r="27" spans="3:20"/>
  </sheetData>
  <mergeCells count="3">
    <mergeCell ref="C7:N9"/>
    <mergeCell ref="P23:T25"/>
    <mergeCell ref="E2:K3"/>
  </mergeCells>
  <conditionalFormatting sqref="N13:N2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3:I31"/>
  <sheetViews>
    <sheetView showGridLines="0" showRowColHeaders="0" workbookViewId="0">
      <selection activeCell="B11" sqref="B11:I16"/>
    </sheetView>
  </sheetViews>
  <sheetFormatPr baseColWidth="10" defaultColWidth="12.5703125" defaultRowHeight="15" customHeight="1"/>
  <cols>
    <col min="2" max="2" width="26.42578125" customWidth="1"/>
    <col min="3" max="3" width="21" customWidth="1"/>
    <col min="4" max="4" width="16.7109375" customWidth="1"/>
    <col min="5" max="5" width="16.140625" customWidth="1"/>
    <col min="6" max="6" width="9.28515625" bestFit="1" customWidth="1"/>
    <col min="7" max="7" width="9.28515625" customWidth="1"/>
    <col min="8" max="8" width="14.140625" customWidth="1"/>
    <col min="9" max="9" width="11.28515625" bestFit="1" customWidth="1"/>
  </cols>
  <sheetData>
    <row r="3" spans="2:9" ht="15" customHeight="1">
      <c r="C3" s="201" t="s">
        <v>78</v>
      </c>
      <c r="D3" s="201"/>
      <c r="E3" s="201"/>
      <c r="F3" s="201"/>
      <c r="G3" s="201"/>
      <c r="H3" s="201"/>
      <c r="I3" s="201"/>
    </row>
    <row r="4" spans="2:9" ht="15" customHeight="1">
      <c r="C4" s="201"/>
      <c r="D4" s="201"/>
      <c r="E4" s="201"/>
      <c r="F4" s="201"/>
      <c r="G4" s="201"/>
      <c r="H4" s="201"/>
      <c r="I4" s="201"/>
    </row>
    <row r="5" spans="2:9" ht="15" customHeight="1">
      <c r="C5" s="52"/>
      <c r="D5" s="52"/>
      <c r="E5" s="52"/>
      <c r="F5" s="52"/>
      <c r="G5" s="52"/>
      <c r="H5" s="52"/>
    </row>
    <row r="6" spans="2:9"/>
    <row r="7" spans="2:9"/>
    <row r="8" spans="2:9" ht="15.75">
      <c r="C8" s="47" t="s">
        <v>64</v>
      </c>
      <c r="D8" s="49">
        <f>SUM(D11:D31)</f>
        <v>0</v>
      </c>
      <c r="E8" s="49">
        <f>SUM(E11:E31)</f>
        <v>0</v>
      </c>
      <c r="F8" s="50" t="str">
        <f>IFERROR(AVERAGE(F11:F31),"")</f>
        <v/>
      </c>
      <c r="G8" s="51"/>
      <c r="H8" s="55">
        <f>SUM(H11:H31)</f>
        <v>0</v>
      </c>
    </row>
    <row r="9" spans="2:9"/>
    <row r="10" spans="2:9" ht="15.75">
      <c r="B10" s="47" t="s">
        <v>57</v>
      </c>
      <c r="C10" s="47" t="s">
        <v>58</v>
      </c>
      <c r="D10" s="47" t="s">
        <v>59</v>
      </c>
      <c r="E10" s="47" t="s">
        <v>60</v>
      </c>
      <c r="F10" s="47" t="s">
        <v>61</v>
      </c>
      <c r="G10" s="47" t="s">
        <v>73</v>
      </c>
      <c r="H10" s="48" t="s">
        <v>66</v>
      </c>
      <c r="I10" s="48" t="s">
        <v>62</v>
      </c>
    </row>
    <row r="11" spans="2:9">
      <c r="B11" s="41"/>
      <c r="C11" s="43"/>
      <c r="D11" s="44"/>
      <c r="E11" s="44"/>
      <c r="F11" s="45"/>
      <c r="G11" s="46"/>
      <c r="H11" s="42"/>
      <c r="I11" s="170"/>
    </row>
    <row r="12" spans="2:9">
      <c r="B12" s="41"/>
      <c r="C12" s="43"/>
      <c r="D12" s="44"/>
      <c r="E12" s="44"/>
      <c r="F12" s="45"/>
      <c r="G12" s="46"/>
      <c r="H12" s="42"/>
      <c r="I12" s="170"/>
    </row>
    <row r="13" spans="2:9">
      <c r="B13" s="41"/>
      <c r="C13" s="43"/>
      <c r="D13" s="44"/>
      <c r="E13" s="44"/>
      <c r="F13" s="45"/>
      <c r="G13" s="46"/>
      <c r="H13" s="42"/>
      <c r="I13" s="170"/>
    </row>
    <row r="14" spans="2:9">
      <c r="B14" s="41"/>
      <c r="C14" s="43"/>
      <c r="D14" s="44"/>
      <c r="E14" s="44"/>
      <c r="F14" s="45"/>
      <c r="G14" s="46"/>
      <c r="H14" s="42"/>
      <c r="I14" s="170"/>
    </row>
    <row r="15" spans="2:9">
      <c r="B15" s="41"/>
      <c r="C15" s="43"/>
      <c r="D15" s="44"/>
      <c r="E15" s="44"/>
      <c r="F15" s="45"/>
      <c r="G15" s="46"/>
      <c r="H15" s="42"/>
      <c r="I15" s="170"/>
    </row>
    <row r="16" spans="2:9">
      <c r="B16" s="41"/>
      <c r="C16" s="43"/>
      <c r="D16" s="44"/>
      <c r="E16" s="44"/>
      <c r="F16" s="45"/>
      <c r="G16" s="46"/>
      <c r="H16" s="42"/>
      <c r="I16" s="170"/>
    </row>
    <row r="17" spans="2:9">
      <c r="B17" s="41"/>
      <c r="C17" s="43"/>
      <c r="D17" s="44"/>
      <c r="E17" s="44"/>
      <c r="F17" s="45"/>
      <c r="G17" s="46"/>
      <c r="H17" s="42"/>
      <c r="I17" s="170"/>
    </row>
    <row r="18" spans="2:9">
      <c r="B18" s="41"/>
      <c r="C18" s="43"/>
      <c r="D18" s="44"/>
      <c r="E18" s="44"/>
      <c r="F18" s="45"/>
      <c r="G18" s="46"/>
      <c r="H18" s="42"/>
      <c r="I18" s="170"/>
    </row>
    <row r="19" spans="2:9">
      <c r="B19" s="41"/>
      <c r="C19" s="43"/>
      <c r="D19" s="44"/>
      <c r="E19" s="44"/>
      <c r="F19" s="45"/>
      <c r="G19" s="46"/>
      <c r="H19" s="42"/>
      <c r="I19" s="170"/>
    </row>
    <row r="20" spans="2:9">
      <c r="B20" s="41"/>
      <c r="C20" s="43"/>
      <c r="D20" s="44"/>
      <c r="E20" s="44"/>
      <c r="F20" s="45"/>
      <c r="G20" s="46"/>
      <c r="H20" s="42"/>
      <c r="I20" s="170"/>
    </row>
    <row r="21" spans="2:9">
      <c r="B21" s="41"/>
      <c r="C21" s="43"/>
      <c r="D21" s="44"/>
      <c r="E21" s="44"/>
      <c r="F21" s="45"/>
      <c r="G21" s="46"/>
      <c r="H21" s="42"/>
      <c r="I21" s="170"/>
    </row>
    <row r="22" spans="2:9">
      <c r="B22" s="41"/>
      <c r="C22" s="43"/>
      <c r="D22" s="44"/>
      <c r="E22" s="44"/>
      <c r="F22" s="45"/>
      <c r="G22" s="46"/>
      <c r="H22" s="42"/>
      <c r="I22" s="170"/>
    </row>
    <row r="23" spans="2:9">
      <c r="B23" s="41"/>
      <c r="C23" s="43"/>
      <c r="D23" s="44"/>
      <c r="E23" s="44"/>
      <c r="F23" s="45"/>
      <c r="G23" s="46"/>
      <c r="H23" s="42"/>
      <c r="I23" s="170"/>
    </row>
    <row r="24" spans="2:9">
      <c r="B24" s="41"/>
      <c r="C24" s="43"/>
      <c r="D24" s="44"/>
      <c r="E24" s="44"/>
      <c r="F24" s="45"/>
      <c r="G24" s="46"/>
      <c r="H24" s="42"/>
      <c r="I24" s="170"/>
    </row>
    <row r="25" spans="2:9">
      <c r="B25" s="41"/>
      <c r="C25" s="43"/>
      <c r="D25" s="44"/>
      <c r="E25" s="44"/>
      <c r="F25" s="45"/>
      <c r="G25" s="46"/>
      <c r="H25" s="42"/>
      <c r="I25" s="170"/>
    </row>
    <row r="26" spans="2:9">
      <c r="B26" s="41"/>
      <c r="C26" s="43"/>
      <c r="D26" s="44"/>
      <c r="E26" s="44"/>
      <c r="F26" s="45"/>
      <c r="G26" s="46"/>
      <c r="H26" s="42"/>
      <c r="I26" s="170"/>
    </row>
    <row r="27" spans="2:9">
      <c r="B27" s="41"/>
      <c r="C27" s="43"/>
      <c r="D27" s="44"/>
      <c r="E27" s="44"/>
      <c r="F27" s="45"/>
      <c r="G27" s="46"/>
      <c r="H27" s="42"/>
      <c r="I27" s="170"/>
    </row>
    <row r="28" spans="2:9">
      <c r="B28" s="41"/>
      <c r="C28" s="43"/>
      <c r="D28" s="44"/>
      <c r="E28" s="44"/>
      <c r="F28" s="45"/>
      <c r="G28" s="46"/>
      <c r="H28" s="42"/>
      <c r="I28" s="170"/>
    </row>
    <row r="29" spans="2:9">
      <c r="B29" s="41"/>
      <c r="C29" s="43"/>
      <c r="D29" s="44"/>
      <c r="E29" s="44"/>
      <c r="F29" s="45"/>
      <c r="G29" s="46"/>
      <c r="H29" s="42"/>
      <c r="I29" s="170"/>
    </row>
    <row r="30" spans="2:9">
      <c r="B30" s="41"/>
      <c r="C30" s="43"/>
      <c r="D30" s="44"/>
      <c r="E30" s="44"/>
      <c r="F30" s="45"/>
      <c r="G30" s="46"/>
      <c r="H30" s="42"/>
      <c r="I30" s="170"/>
    </row>
    <row r="31" spans="2:9">
      <c r="B31" s="41"/>
      <c r="C31" s="43"/>
      <c r="D31" s="44"/>
      <c r="E31" s="44"/>
      <c r="F31" s="45"/>
      <c r="G31" s="46"/>
      <c r="H31" s="42"/>
      <c r="I31" s="170"/>
    </row>
  </sheetData>
  <mergeCells count="1">
    <mergeCell ref="C3:I4"/>
  </mergeCells>
  <conditionalFormatting sqref="E11:E31">
    <cfRule type="colorScale" priority="5">
      <colorScale>
        <cfvo type="min"/>
        <cfvo type="max"/>
        <color rgb="FFFCFCFF"/>
        <color rgb="FFF8696B"/>
      </colorScale>
    </cfRule>
  </conditionalFormatting>
  <conditionalFormatting sqref="F11:F30">
    <cfRule type="colorScale" priority="4">
      <colorScale>
        <cfvo type="min"/>
        <cfvo type="max"/>
        <color rgb="FFFCFCFF"/>
        <color rgb="FFF8696B"/>
      </colorScale>
    </cfRule>
  </conditionalFormatting>
  <conditionalFormatting sqref="I11:I31">
    <cfRule type="containsText" dxfId="6" priority="1" operator="containsText" text="Baja">
      <formula>NOT(ISERROR(SEARCH("Baja",I11)))</formula>
    </cfRule>
    <cfRule type="containsText" dxfId="5" priority="2" operator="containsText" text="Media">
      <formula>NOT(ISERROR(SEARCH("Media",I11)))</formula>
    </cfRule>
    <cfRule type="containsText" dxfId="4" priority="3" operator="containsText" text="Alta">
      <formula>NOT(ISERROR(SEARCH("Alta",I11)))</formula>
    </cfRule>
  </conditionalFormatting>
  <dataValidations count="1">
    <dataValidation type="list" allowBlank="1" showInputMessage="1" showErrorMessage="1" sqref="I11:I31" xr:uid="{78567794-8285-486B-8142-A533A5C174D2}">
      <formula1>"Alta,Media,Baja"</formula1>
    </dataValidation>
  </dataValidations>
  <pageMargins left="0.7" right="0.7" top="0.75" bottom="0.75" header="0" footer="0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9B96-CB4C-4DC4-9FFF-F1A6B995392D}">
  <sheetPr>
    <tabColor rgb="FFFFFF00"/>
  </sheetPr>
  <dimension ref="B2:I28"/>
  <sheetViews>
    <sheetView showGridLines="0" showRowColHeaders="0" workbookViewId="0"/>
  </sheetViews>
  <sheetFormatPr baseColWidth="10" defaultRowHeight="15"/>
  <cols>
    <col min="2" max="2" width="32.7109375" customWidth="1"/>
    <col min="3" max="3" width="21.28515625" customWidth="1"/>
    <col min="4" max="4" width="20.5703125" customWidth="1"/>
    <col min="5" max="5" width="21.140625" customWidth="1"/>
    <col min="6" max="6" width="19.85546875" customWidth="1"/>
    <col min="8" max="8" width="49.42578125" customWidth="1"/>
  </cols>
  <sheetData>
    <row r="2" spans="2:9" ht="15" customHeight="1">
      <c r="D2" s="52"/>
      <c r="E2" s="52"/>
      <c r="F2" s="52"/>
      <c r="G2" s="52"/>
    </row>
    <row r="3" spans="2:9" ht="15" customHeight="1">
      <c r="C3" s="243" t="s">
        <v>80</v>
      </c>
      <c r="D3" s="243"/>
      <c r="E3" s="243"/>
      <c r="F3" s="243"/>
      <c r="G3" s="142"/>
      <c r="H3" s="142"/>
      <c r="I3" s="142"/>
    </row>
    <row r="4" spans="2:9" ht="15" customHeight="1">
      <c r="C4" s="243"/>
      <c r="D4" s="243"/>
      <c r="E4" s="243"/>
      <c r="F4" s="243"/>
      <c r="G4" s="142"/>
      <c r="H4" s="142"/>
      <c r="I4" s="142"/>
    </row>
    <row r="5" spans="2:9">
      <c r="C5" s="243"/>
      <c r="D5" s="243"/>
      <c r="E5" s="243"/>
      <c r="F5" s="243"/>
    </row>
    <row r="10" spans="2:9" ht="33" customHeight="1">
      <c r="B10" s="47" t="s">
        <v>180</v>
      </c>
      <c r="C10" s="47" t="s">
        <v>181</v>
      </c>
      <c r="D10" s="47" t="s">
        <v>182</v>
      </c>
      <c r="E10" s="47" t="s">
        <v>183</v>
      </c>
      <c r="F10" s="47" t="s">
        <v>184</v>
      </c>
      <c r="G10" s="47" t="s">
        <v>185</v>
      </c>
      <c r="H10" s="48" t="s">
        <v>169</v>
      </c>
    </row>
    <row r="11" spans="2:9">
      <c r="B11" s="171"/>
      <c r="C11" s="172"/>
      <c r="D11" s="173"/>
      <c r="E11" s="173"/>
      <c r="F11" s="174"/>
      <c r="G11" s="175"/>
      <c r="H11" s="176"/>
    </row>
    <row r="12" spans="2:9">
      <c r="B12" s="171"/>
      <c r="C12" s="172"/>
      <c r="D12" s="173"/>
      <c r="E12" s="173"/>
      <c r="F12" s="174"/>
      <c r="G12" s="175"/>
      <c r="H12" s="176"/>
    </row>
    <row r="13" spans="2:9">
      <c r="B13" s="171"/>
      <c r="C13" s="172"/>
      <c r="D13" s="173"/>
      <c r="E13" s="173"/>
      <c r="F13" s="174"/>
      <c r="G13" s="175"/>
      <c r="H13" s="176"/>
    </row>
    <row r="14" spans="2:9">
      <c r="B14" s="171"/>
      <c r="C14" s="172"/>
      <c r="D14" s="173"/>
      <c r="E14" s="173"/>
      <c r="F14" s="174"/>
      <c r="G14" s="175"/>
      <c r="H14" s="176"/>
    </row>
    <row r="15" spans="2:9">
      <c r="B15" s="171"/>
      <c r="C15" s="172"/>
      <c r="D15" s="173"/>
      <c r="E15" s="173"/>
      <c r="F15" s="174"/>
      <c r="G15" s="175"/>
      <c r="H15" s="42"/>
    </row>
    <row r="16" spans="2:9">
      <c r="B16" s="41"/>
      <c r="C16" s="172"/>
      <c r="D16" s="44"/>
      <c r="E16" s="44"/>
      <c r="F16" s="174"/>
      <c r="G16" s="175"/>
      <c r="H16" s="42"/>
    </row>
    <row r="17" spans="2:8">
      <c r="B17" s="41"/>
      <c r="C17" s="172"/>
      <c r="D17" s="44"/>
      <c r="E17" s="44"/>
      <c r="F17" s="174"/>
      <c r="G17" s="175"/>
      <c r="H17" s="42"/>
    </row>
    <row r="18" spans="2:8">
      <c r="B18" s="41"/>
      <c r="C18" s="172"/>
      <c r="D18" s="44"/>
      <c r="E18" s="44"/>
      <c r="F18" s="174"/>
      <c r="G18" s="175"/>
      <c r="H18" s="42"/>
    </row>
    <row r="19" spans="2:8">
      <c r="B19" s="41"/>
      <c r="C19" s="172"/>
      <c r="D19" s="44"/>
      <c r="E19" s="44"/>
      <c r="F19" s="174"/>
      <c r="G19" s="175"/>
      <c r="H19" s="42"/>
    </row>
    <row r="20" spans="2:8">
      <c r="B20" s="41"/>
      <c r="C20" s="172"/>
      <c r="D20" s="44"/>
      <c r="E20" s="44"/>
      <c r="F20" s="174"/>
      <c r="G20" s="175"/>
      <c r="H20" s="42"/>
    </row>
    <row r="21" spans="2:8">
      <c r="B21" s="41"/>
      <c r="C21" s="172"/>
      <c r="D21" s="44"/>
      <c r="E21" s="44"/>
      <c r="F21" s="174"/>
      <c r="G21" s="175"/>
      <c r="H21" s="42"/>
    </row>
    <row r="22" spans="2:8">
      <c r="B22" s="41"/>
      <c r="C22" s="172"/>
      <c r="D22" s="44"/>
      <c r="E22" s="44"/>
      <c r="F22" s="174"/>
      <c r="G22" s="175"/>
      <c r="H22" s="42"/>
    </row>
    <row r="23" spans="2:8">
      <c r="B23" s="41"/>
      <c r="C23" s="172"/>
      <c r="D23" s="44"/>
      <c r="E23" s="44"/>
      <c r="F23" s="174"/>
      <c r="G23" s="175"/>
      <c r="H23" s="42"/>
    </row>
    <row r="24" spans="2:8">
      <c r="B24" s="41"/>
      <c r="C24" s="172"/>
      <c r="D24" s="44"/>
      <c r="E24" s="44"/>
      <c r="F24" s="174"/>
      <c r="G24" s="175"/>
      <c r="H24" s="42"/>
    </row>
    <row r="25" spans="2:8">
      <c r="B25" s="41"/>
      <c r="C25" s="172"/>
      <c r="D25" s="44"/>
      <c r="E25" s="44"/>
      <c r="F25" s="174"/>
      <c r="G25" s="175"/>
      <c r="H25" s="42"/>
    </row>
    <row r="26" spans="2:8">
      <c r="B26" s="41"/>
      <c r="C26" s="172"/>
      <c r="D26" s="44"/>
      <c r="E26" s="44"/>
      <c r="F26" s="174"/>
      <c r="G26" s="175"/>
      <c r="H26" s="42"/>
    </row>
    <row r="27" spans="2:8">
      <c r="B27" s="41"/>
      <c r="C27" s="172"/>
      <c r="D27" s="44"/>
      <c r="E27" s="44"/>
      <c r="F27" s="174"/>
      <c r="G27" s="175"/>
      <c r="H27" s="42"/>
    </row>
    <row r="28" spans="2:8">
      <c r="B28" s="41"/>
      <c r="C28" s="172"/>
      <c r="D28" s="44"/>
      <c r="E28" s="44"/>
      <c r="F28" s="174"/>
      <c r="G28" s="175"/>
      <c r="H28" s="42"/>
    </row>
  </sheetData>
  <mergeCells count="1">
    <mergeCell ref="C3:F5"/>
  </mergeCells>
  <dataValidations count="1">
    <dataValidation type="list" allowBlank="1" showInputMessage="1" showErrorMessage="1" sqref="G11:G28" xr:uid="{3A62334A-9D31-471A-95F6-2C9F50378497}">
      <formula1>"Bajo,Medio,Alto"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C74F-4C4F-48B9-9938-9950E519B1D9}">
  <sheetPr>
    <tabColor rgb="FF00B050"/>
  </sheetPr>
  <dimension ref="A1:W63"/>
  <sheetViews>
    <sheetView showGridLines="0" showRowColHeaders="0" zoomScale="90" zoomScaleNormal="90" workbookViewId="0"/>
  </sheetViews>
  <sheetFormatPr baseColWidth="10" defaultRowHeight="15"/>
  <cols>
    <col min="2" max="2" width="10.140625" bestFit="1" customWidth="1"/>
    <col min="3" max="3" width="16.28515625" bestFit="1" customWidth="1"/>
    <col min="4" max="4" width="16.28515625" customWidth="1"/>
    <col min="5" max="5" width="24.28515625" customWidth="1"/>
    <col min="6" max="7" width="17.42578125" customWidth="1"/>
    <col min="8" max="8" width="21.5703125" bestFit="1" customWidth="1"/>
    <col min="9" max="9" width="16" customWidth="1"/>
    <col min="10" max="10" width="18.85546875" customWidth="1"/>
    <col min="11" max="11" width="18.42578125" customWidth="1"/>
    <col min="12" max="12" width="24" customWidth="1"/>
    <col min="13" max="13" width="22.42578125" customWidth="1"/>
    <col min="14" max="14" width="20.140625" customWidth="1"/>
    <col min="15" max="15" width="58.28515625" customWidth="1"/>
    <col min="16" max="16" width="15.7109375" customWidth="1"/>
    <col min="17" max="17" width="15.28515625" customWidth="1"/>
    <col min="18" max="18" width="17.42578125" customWidth="1"/>
  </cols>
  <sheetData>
    <row r="1" spans="1:23">
      <c r="A1" s="3"/>
      <c r="Q1" t="s">
        <v>200</v>
      </c>
    </row>
    <row r="2" spans="1:23">
      <c r="Q2" s="184" t="s">
        <v>148</v>
      </c>
    </row>
    <row r="3" spans="1:23" ht="15" customHeight="1">
      <c r="E3" s="116" t="s">
        <v>167</v>
      </c>
      <c r="F3" s="117">
        <f>SUMIF(D:D,E3,G:G)</f>
        <v>0</v>
      </c>
      <c r="H3" s="244" t="s">
        <v>199</v>
      </c>
      <c r="I3" s="244"/>
      <c r="J3" s="244"/>
      <c r="K3" s="244"/>
      <c r="L3" s="144"/>
      <c r="Q3" s="184" t="s">
        <v>151</v>
      </c>
    </row>
    <row r="4" spans="1:23" ht="15" customHeight="1">
      <c r="E4" s="116" t="s">
        <v>166</v>
      </c>
      <c r="F4" s="117">
        <f>SUMIF(D:D,E4,G:G)</f>
        <v>0</v>
      </c>
      <c r="G4" s="119"/>
      <c r="H4" s="244"/>
      <c r="I4" s="244"/>
      <c r="J4" s="244"/>
      <c r="K4" s="244"/>
      <c r="L4" s="144"/>
      <c r="Q4" s="184" t="s">
        <v>152</v>
      </c>
    </row>
    <row r="5" spans="1:23" ht="15" customHeight="1">
      <c r="E5" s="116" t="s">
        <v>168</v>
      </c>
      <c r="F5" s="117">
        <f>SUMIF(D:D,E5,G:G)</f>
        <v>0</v>
      </c>
      <c r="G5" s="119"/>
      <c r="H5" s="244"/>
      <c r="I5" s="244"/>
      <c r="J5" s="244"/>
      <c r="K5" s="244"/>
      <c r="Q5" s="184" t="s">
        <v>154</v>
      </c>
    </row>
    <row r="6" spans="1:23" ht="15" customHeight="1">
      <c r="E6" s="119"/>
      <c r="F6" s="119"/>
      <c r="G6" s="119"/>
      <c r="H6" s="119"/>
      <c r="Q6" s="184" t="s">
        <v>155</v>
      </c>
      <c r="V6" s="193" t="s">
        <v>165</v>
      </c>
      <c r="W6" s="194">
        <f>SUM(Tabla6[Capital invertido])</f>
        <v>0</v>
      </c>
    </row>
    <row r="7" spans="1:23">
      <c r="Q7" s="185" t="s">
        <v>201</v>
      </c>
      <c r="V7" s="193" t="s">
        <v>220</v>
      </c>
      <c r="W7" s="193">
        <f>COUNT(Tabla6[Capital invertido])</f>
        <v>47</v>
      </c>
    </row>
    <row r="8" spans="1:23">
      <c r="Q8" s="185" t="s">
        <v>202</v>
      </c>
      <c r="V8" s="193" t="s">
        <v>221</v>
      </c>
      <c r="W8" s="194">
        <f>SUM(Tabla6[Rentabilidad esperada])</f>
        <v>0</v>
      </c>
    </row>
    <row r="9" spans="1:23">
      <c r="Q9" s="185"/>
    </row>
    <row r="10" spans="1:23">
      <c r="J10" s="118"/>
      <c r="Q10" s="185"/>
    </row>
    <row r="11" spans="1:23">
      <c r="J11" s="118"/>
      <c r="Q11" s="185"/>
    </row>
    <row r="12" spans="1:23">
      <c r="L12" s="35"/>
      <c r="Q12" s="185"/>
    </row>
    <row r="13" spans="1:23" ht="36" customHeight="1">
      <c r="B13" s="145" t="s">
        <v>146</v>
      </c>
      <c r="C13" s="145" t="s">
        <v>147</v>
      </c>
      <c r="D13" s="145" t="s">
        <v>164</v>
      </c>
      <c r="E13" s="145" t="s">
        <v>158</v>
      </c>
      <c r="F13" s="145" t="s">
        <v>159</v>
      </c>
      <c r="G13" s="146" t="s">
        <v>165</v>
      </c>
      <c r="H13" s="146" t="s">
        <v>160</v>
      </c>
      <c r="I13" s="145" t="s">
        <v>161</v>
      </c>
      <c r="J13" s="146" t="s">
        <v>163</v>
      </c>
      <c r="K13" s="146" t="s">
        <v>170</v>
      </c>
      <c r="L13" s="146" t="s">
        <v>171</v>
      </c>
      <c r="M13" s="146" t="s">
        <v>162</v>
      </c>
      <c r="N13" s="145" t="s">
        <v>157</v>
      </c>
      <c r="O13" s="145" t="s">
        <v>169</v>
      </c>
      <c r="P13" s="117"/>
      <c r="Q13" s="185"/>
    </row>
    <row r="14" spans="1:23">
      <c r="B14" s="179"/>
      <c r="C14" s="180" t="s">
        <v>224</v>
      </c>
      <c r="D14" s="180"/>
      <c r="E14" s="180"/>
      <c r="F14" s="180"/>
      <c r="G14" s="177">
        <f>Tabla6[[#This Row],[Valor Individual]]*Tabla6[[#This Row],[Participaciones]]</f>
        <v>0</v>
      </c>
      <c r="H14" s="182"/>
      <c r="I14" s="180"/>
      <c r="J14" s="180"/>
      <c r="K14" s="183"/>
      <c r="L14" s="183"/>
      <c r="M14" s="177">
        <f>IF(L14="No",G14+((G14*K14)*(J14/12)),FV(K14,(J14/12),,-G14))</f>
        <v>0</v>
      </c>
      <c r="N14" s="178">
        <f>DATE(YEAR(B14),MONTH(B14)+J14,DAY(B14))</f>
        <v>0</v>
      </c>
      <c r="O14" s="182"/>
      <c r="P14" s="117"/>
      <c r="Q14" s="184"/>
    </row>
    <row r="15" spans="1:23">
      <c r="B15" s="179"/>
      <c r="C15" s="180"/>
      <c r="D15" s="180"/>
      <c r="E15" s="180"/>
      <c r="F15" s="180"/>
      <c r="G15" s="177">
        <f>Tabla6[[#This Row],[Valor Individual]]*Tabla6[[#This Row],[Participaciones]]</f>
        <v>0</v>
      </c>
      <c r="H15" s="182"/>
      <c r="I15" s="180"/>
      <c r="J15" s="180"/>
      <c r="K15" s="183"/>
      <c r="L15" s="183"/>
      <c r="M15" s="177">
        <f t="shared" ref="M15:M60" si="0">IF(L15="No",G15+((G15*K15)*(J15/12)),FV(K15,(J15/12),,-G15))</f>
        <v>0</v>
      </c>
      <c r="N15" s="178">
        <f t="shared" ref="N15:N60" si="1">DATE(YEAR(B15),MONTH(B15)+J15,DAY(B15))</f>
        <v>0</v>
      </c>
      <c r="O15" s="182"/>
      <c r="P15" s="117"/>
      <c r="Q15" s="184"/>
    </row>
    <row r="16" spans="1:23">
      <c r="B16" s="179"/>
      <c r="C16" s="180"/>
      <c r="D16" s="180"/>
      <c r="E16" s="180"/>
      <c r="F16" s="180"/>
      <c r="G16" s="177">
        <f>Tabla6[[#This Row],[Valor Individual]]*Tabla6[[#This Row],[Participaciones]]</f>
        <v>0</v>
      </c>
      <c r="H16" s="182"/>
      <c r="I16" s="180"/>
      <c r="J16" s="180"/>
      <c r="K16" s="183"/>
      <c r="L16" s="183"/>
      <c r="M16" s="177">
        <f t="shared" si="0"/>
        <v>0</v>
      </c>
      <c r="N16" s="178">
        <f t="shared" si="1"/>
        <v>0</v>
      </c>
      <c r="O16" s="182"/>
      <c r="P16" s="117"/>
      <c r="Q16" s="184"/>
    </row>
    <row r="17" spans="2:17">
      <c r="B17" s="179"/>
      <c r="C17" s="180"/>
      <c r="D17" s="180"/>
      <c r="E17" s="180"/>
      <c r="F17" s="180"/>
      <c r="G17" s="177">
        <f>Tabla6[[#This Row],[Valor Individual]]*Tabla6[[#This Row],[Participaciones]]</f>
        <v>0</v>
      </c>
      <c r="H17" s="182"/>
      <c r="I17" s="180"/>
      <c r="J17" s="180"/>
      <c r="K17" s="183"/>
      <c r="L17" s="183"/>
      <c r="M17" s="177">
        <f t="shared" si="0"/>
        <v>0</v>
      </c>
      <c r="N17" s="178">
        <f t="shared" si="1"/>
        <v>0</v>
      </c>
      <c r="O17" s="182"/>
      <c r="Q17" s="184"/>
    </row>
    <row r="18" spans="2:17">
      <c r="B18" s="179"/>
      <c r="C18" s="180"/>
      <c r="D18" s="180"/>
      <c r="E18" s="180"/>
      <c r="F18" s="180"/>
      <c r="G18" s="177">
        <f>Tabla6[[#This Row],[Valor Individual]]*Tabla6[[#This Row],[Participaciones]]</f>
        <v>0</v>
      </c>
      <c r="H18" s="182"/>
      <c r="I18" s="180"/>
      <c r="J18" s="180"/>
      <c r="K18" s="183"/>
      <c r="L18" s="183"/>
      <c r="M18" s="177">
        <f t="shared" si="0"/>
        <v>0</v>
      </c>
      <c r="N18" s="178">
        <f t="shared" si="1"/>
        <v>0</v>
      </c>
      <c r="O18" s="182"/>
      <c r="Q18" s="184"/>
    </row>
    <row r="19" spans="2:17">
      <c r="B19" s="179"/>
      <c r="C19" s="180"/>
      <c r="D19" s="180"/>
      <c r="E19" s="180"/>
      <c r="F19" s="180"/>
      <c r="G19" s="177">
        <f>Tabla6[[#This Row],[Valor Individual]]*Tabla6[[#This Row],[Participaciones]]</f>
        <v>0</v>
      </c>
      <c r="H19" s="182"/>
      <c r="I19" s="180"/>
      <c r="J19" s="180"/>
      <c r="K19" s="183"/>
      <c r="L19" s="183"/>
      <c r="M19" s="177">
        <f t="shared" si="0"/>
        <v>0</v>
      </c>
      <c r="N19" s="178">
        <f t="shared" si="1"/>
        <v>0</v>
      </c>
      <c r="O19" s="182"/>
      <c r="Q19" s="184"/>
    </row>
    <row r="20" spans="2:17">
      <c r="B20" s="179"/>
      <c r="C20" s="180"/>
      <c r="D20" s="180"/>
      <c r="E20" s="180"/>
      <c r="F20" s="180"/>
      <c r="G20" s="177">
        <f>Tabla6[[#This Row],[Valor Individual]]*Tabla6[[#This Row],[Participaciones]]</f>
        <v>0</v>
      </c>
      <c r="H20" s="182"/>
      <c r="I20" s="180"/>
      <c r="J20" s="180"/>
      <c r="K20" s="183"/>
      <c r="L20" s="183"/>
      <c r="M20" s="177">
        <f t="shared" si="0"/>
        <v>0</v>
      </c>
      <c r="N20" s="178">
        <f t="shared" si="1"/>
        <v>0</v>
      </c>
      <c r="O20" s="182"/>
      <c r="Q20" s="184"/>
    </row>
    <row r="21" spans="2:17">
      <c r="B21" s="179"/>
      <c r="C21" s="180"/>
      <c r="D21" s="180"/>
      <c r="E21" s="180"/>
      <c r="F21" s="180"/>
      <c r="G21" s="177">
        <f>Tabla6[[#This Row],[Valor Individual]]*Tabla6[[#This Row],[Participaciones]]</f>
        <v>0</v>
      </c>
      <c r="H21" s="182"/>
      <c r="I21" s="180"/>
      <c r="J21" s="180"/>
      <c r="K21" s="183"/>
      <c r="L21" s="183"/>
      <c r="M21" s="177">
        <f t="shared" si="0"/>
        <v>0</v>
      </c>
      <c r="N21" s="178">
        <f t="shared" si="1"/>
        <v>0</v>
      </c>
      <c r="O21" s="182"/>
      <c r="Q21" s="184"/>
    </row>
    <row r="22" spans="2:17">
      <c r="B22" s="179"/>
      <c r="C22" s="180"/>
      <c r="D22" s="180"/>
      <c r="E22" s="180"/>
      <c r="F22" s="180"/>
      <c r="G22" s="177">
        <f>Tabla6[[#This Row],[Valor Individual]]*Tabla6[[#This Row],[Participaciones]]</f>
        <v>0</v>
      </c>
      <c r="H22" s="182"/>
      <c r="I22" s="180"/>
      <c r="J22" s="180"/>
      <c r="K22" s="183"/>
      <c r="L22" s="183"/>
      <c r="M22" s="177">
        <f t="shared" si="0"/>
        <v>0</v>
      </c>
      <c r="N22" s="178">
        <f t="shared" si="1"/>
        <v>0</v>
      </c>
      <c r="O22" s="182"/>
      <c r="Q22" s="184"/>
    </row>
    <row r="23" spans="2:17">
      <c r="B23" s="179"/>
      <c r="C23" s="180"/>
      <c r="D23" s="180"/>
      <c r="E23" s="180"/>
      <c r="F23" s="180"/>
      <c r="G23" s="177">
        <f>Tabla6[[#This Row],[Valor Individual]]*Tabla6[[#This Row],[Participaciones]]</f>
        <v>0</v>
      </c>
      <c r="H23" s="182"/>
      <c r="I23" s="180"/>
      <c r="J23" s="180"/>
      <c r="K23" s="183"/>
      <c r="L23" s="183"/>
      <c r="M23" s="177">
        <f t="shared" si="0"/>
        <v>0</v>
      </c>
      <c r="N23" s="178">
        <f t="shared" si="1"/>
        <v>0</v>
      </c>
      <c r="O23" s="182"/>
      <c r="Q23" s="184"/>
    </row>
    <row r="24" spans="2:17">
      <c r="B24" s="179"/>
      <c r="C24" s="180"/>
      <c r="D24" s="180"/>
      <c r="E24" s="180"/>
      <c r="F24" s="180"/>
      <c r="G24" s="177">
        <f>Tabla6[[#This Row],[Valor Individual]]*Tabla6[[#This Row],[Participaciones]]</f>
        <v>0</v>
      </c>
      <c r="H24" s="182"/>
      <c r="I24" s="180"/>
      <c r="J24" s="180"/>
      <c r="K24" s="183"/>
      <c r="L24" s="183"/>
      <c r="M24" s="177">
        <f t="shared" si="0"/>
        <v>0</v>
      </c>
      <c r="N24" s="178">
        <f t="shared" si="1"/>
        <v>0</v>
      </c>
      <c r="O24" s="182"/>
      <c r="Q24" s="184"/>
    </row>
    <row r="25" spans="2:17">
      <c r="B25" s="179"/>
      <c r="C25" s="180"/>
      <c r="D25" s="180"/>
      <c r="E25" s="181"/>
      <c r="F25" s="180"/>
      <c r="G25" s="177">
        <f>Tabla6[[#This Row],[Valor Individual]]*Tabla6[[#This Row],[Participaciones]]</f>
        <v>0</v>
      </c>
      <c r="H25" s="182"/>
      <c r="I25" s="180"/>
      <c r="J25" s="180"/>
      <c r="K25" s="183"/>
      <c r="L25" s="183"/>
      <c r="M25" s="177">
        <f t="shared" si="0"/>
        <v>0</v>
      </c>
      <c r="N25" s="178">
        <f t="shared" si="1"/>
        <v>0</v>
      </c>
      <c r="O25" s="182"/>
      <c r="Q25" s="184"/>
    </row>
    <row r="26" spans="2:17">
      <c r="B26" s="179"/>
      <c r="C26" s="180"/>
      <c r="D26" s="180"/>
      <c r="E26" s="181"/>
      <c r="F26" s="180"/>
      <c r="G26" s="177">
        <f>Tabla6[[#This Row],[Valor Individual]]*Tabla6[[#This Row],[Participaciones]]</f>
        <v>0</v>
      </c>
      <c r="H26" s="182"/>
      <c r="I26" s="180"/>
      <c r="J26" s="180"/>
      <c r="K26" s="183"/>
      <c r="L26" s="183"/>
      <c r="M26" s="177">
        <f t="shared" si="0"/>
        <v>0</v>
      </c>
      <c r="N26" s="178">
        <f t="shared" si="1"/>
        <v>0</v>
      </c>
      <c r="O26" s="182"/>
      <c r="Q26" s="184"/>
    </row>
    <row r="27" spans="2:17">
      <c r="B27" s="179"/>
      <c r="C27" s="180"/>
      <c r="D27" s="180"/>
      <c r="E27" s="180"/>
      <c r="F27" s="180"/>
      <c r="G27" s="177">
        <f>Tabla6[[#This Row],[Valor Individual]]*Tabla6[[#This Row],[Participaciones]]</f>
        <v>0</v>
      </c>
      <c r="H27" s="182"/>
      <c r="I27" s="180"/>
      <c r="J27" s="180"/>
      <c r="K27" s="183"/>
      <c r="L27" s="183"/>
      <c r="M27" s="177">
        <f t="shared" si="0"/>
        <v>0</v>
      </c>
      <c r="N27" s="178">
        <f t="shared" si="1"/>
        <v>0</v>
      </c>
      <c r="O27" s="182"/>
      <c r="Q27" s="184"/>
    </row>
    <row r="28" spans="2:17">
      <c r="B28" s="179"/>
      <c r="C28" s="180"/>
      <c r="D28" s="180"/>
      <c r="E28" s="180"/>
      <c r="F28" s="180"/>
      <c r="G28" s="177">
        <f>Tabla6[[#This Row],[Valor Individual]]*Tabla6[[#This Row],[Participaciones]]</f>
        <v>0</v>
      </c>
      <c r="H28" s="182"/>
      <c r="I28" s="180"/>
      <c r="J28" s="180"/>
      <c r="K28" s="183"/>
      <c r="L28" s="183"/>
      <c r="M28" s="177">
        <f t="shared" si="0"/>
        <v>0</v>
      </c>
      <c r="N28" s="178">
        <f t="shared" si="1"/>
        <v>0</v>
      </c>
      <c r="O28" s="182"/>
      <c r="Q28" s="184"/>
    </row>
    <row r="29" spans="2:17">
      <c r="B29" s="179"/>
      <c r="C29" s="180"/>
      <c r="D29" s="180"/>
      <c r="E29" s="180"/>
      <c r="F29" s="180"/>
      <c r="G29" s="177">
        <f>Tabla6[[#This Row],[Valor Individual]]*Tabla6[[#This Row],[Participaciones]]</f>
        <v>0</v>
      </c>
      <c r="H29" s="182"/>
      <c r="I29" s="180"/>
      <c r="J29" s="180"/>
      <c r="K29" s="183"/>
      <c r="L29" s="183"/>
      <c r="M29" s="177">
        <f t="shared" si="0"/>
        <v>0</v>
      </c>
      <c r="N29" s="178">
        <f t="shared" si="1"/>
        <v>0</v>
      </c>
      <c r="O29" s="182"/>
    </row>
    <row r="30" spans="2:17">
      <c r="B30" s="179"/>
      <c r="C30" s="180"/>
      <c r="D30" s="180"/>
      <c r="E30" s="180"/>
      <c r="F30" s="180"/>
      <c r="G30" s="177">
        <f>Tabla6[[#This Row],[Valor Individual]]*Tabla6[[#This Row],[Participaciones]]</f>
        <v>0</v>
      </c>
      <c r="H30" s="182"/>
      <c r="I30" s="180"/>
      <c r="J30" s="180"/>
      <c r="K30" s="183"/>
      <c r="L30" s="183"/>
      <c r="M30" s="177">
        <f t="shared" si="0"/>
        <v>0</v>
      </c>
      <c r="N30" s="178">
        <f t="shared" si="1"/>
        <v>0</v>
      </c>
      <c r="O30" s="182"/>
    </row>
    <row r="31" spans="2:17">
      <c r="B31" s="179"/>
      <c r="C31" s="180"/>
      <c r="D31" s="180"/>
      <c r="E31" s="180"/>
      <c r="F31" s="180"/>
      <c r="G31" s="177">
        <f>Tabla6[[#This Row],[Valor Individual]]*Tabla6[[#This Row],[Participaciones]]</f>
        <v>0</v>
      </c>
      <c r="H31" s="182"/>
      <c r="I31" s="180"/>
      <c r="J31" s="180"/>
      <c r="K31" s="183"/>
      <c r="L31" s="183"/>
      <c r="M31" s="177">
        <f t="shared" si="0"/>
        <v>0</v>
      </c>
      <c r="N31" s="178">
        <f t="shared" si="1"/>
        <v>0</v>
      </c>
      <c r="O31" s="182"/>
    </row>
    <row r="32" spans="2:17">
      <c r="B32" s="179"/>
      <c r="C32" s="180"/>
      <c r="D32" s="180"/>
      <c r="E32" s="180"/>
      <c r="F32" s="180"/>
      <c r="G32" s="177">
        <f>Tabla6[[#This Row],[Valor Individual]]*Tabla6[[#This Row],[Participaciones]]</f>
        <v>0</v>
      </c>
      <c r="H32" s="182"/>
      <c r="I32" s="180"/>
      <c r="J32" s="180"/>
      <c r="K32" s="183"/>
      <c r="L32" s="183"/>
      <c r="M32" s="177">
        <f t="shared" si="0"/>
        <v>0</v>
      </c>
      <c r="N32" s="178">
        <f t="shared" si="1"/>
        <v>0</v>
      </c>
      <c r="O32" s="182"/>
    </row>
    <row r="33" spans="2:15">
      <c r="B33" s="179"/>
      <c r="C33" s="180"/>
      <c r="D33" s="180"/>
      <c r="E33" s="180"/>
      <c r="F33" s="180"/>
      <c r="G33" s="177">
        <f>Tabla6[[#This Row],[Valor Individual]]*Tabla6[[#This Row],[Participaciones]]</f>
        <v>0</v>
      </c>
      <c r="H33" s="182"/>
      <c r="I33" s="180"/>
      <c r="J33" s="180"/>
      <c r="K33" s="183"/>
      <c r="L33" s="183"/>
      <c r="M33" s="177">
        <f t="shared" si="0"/>
        <v>0</v>
      </c>
      <c r="N33" s="178">
        <f t="shared" si="1"/>
        <v>0</v>
      </c>
      <c r="O33" s="182"/>
    </row>
    <row r="34" spans="2:15">
      <c r="B34" s="179"/>
      <c r="C34" s="180"/>
      <c r="D34" s="180"/>
      <c r="E34" s="180"/>
      <c r="F34" s="180"/>
      <c r="G34" s="177">
        <f>Tabla6[[#This Row],[Valor Individual]]*Tabla6[[#This Row],[Participaciones]]</f>
        <v>0</v>
      </c>
      <c r="H34" s="182"/>
      <c r="I34" s="180"/>
      <c r="J34" s="180"/>
      <c r="K34" s="183"/>
      <c r="L34" s="183"/>
      <c r="M34" s="177">
        <f t="shared" si="0"/>
        <v>0</v>
      </c>
      <c r="N34" s="178">
        <f t="shared" si="1"/>
        <v>0</v>
      </c>
      <c r="O34" s="182"/>
    </row>
    <row r="35" spans="2:15">
      <c r="B35" s="179"/>
      <c r="C35" s="180"/>
      <c r="D35" s="180"/>
      <c r="E35" s="180"/>
      <c r="F35" s="180"/>
      <c r="G35" s="177">
        <f>Tabla6[[#This Row],[Valor Individual]]*Tabla6[[#This Row],[Participaciones]]</f>
        <v>0</v>
      </c>
      <c r="H35" s="182"/>
      <c r="I35" s="180"/>
      <c r="J35" s="180"/>
      <c r="K35" s="183"/>
      <c r="L35" s="183"/>
      <c r="M35" s="177">
        <f t="shared" si="0"/>
        <v>0</v>
      </c>
      <c r="N35" s="178">
        <f t="shared" si="1"/>
        <v>0</v>
      </c>
      <c r="O35" s="182"/>
    </row>
    <row r="36" spans="2:15">
      <c r="B36" s="179"/>
      <c r="C36" s="180"/>
      <c r="D36" s="180"/>
      <c r="E36" s="180"/>
      <c r="F36" s="180"/>
      <c r="G36" s="177">
        <f>Tabla6[[#This Row],[Valor Individual]]*Tabla6[[#This Row],[Participaciones]]</f>
        <v>0</v>
      </c>
      <c r="H36" s="182"/>
      <c r="I36" s="180"/>
      <c r="J36" s="180"/>
      <c r="K36" s="183"/>
      <c r="L36" s="183"/>
      <c r="M36" s="177">
        <f t="shared" si="0"/>
        <v>0</v>
      </c>
      <c r="N36" s="178">
        <f t="shared" si="1"/>
        <v>0</v>
      </c>
      <c r="O36" s="182"/>
    </row>
    <row r="37" spans="2:15">
      <c r="B37" s="179"/>
      <c r="C37" s="180"/>
      <c r="D37" s="180"/>
      <c r="E37" s="180"/>
      <c r="F37" s="180"/>
      <c r="G37" s="177">
        <f>Tabla6[[#This Row],[Valor Individual]]*Tabla6[[#This Row],[Participaciones]]</f>
        <v>0</v>
      </c>
      <c r="H37" s="182"/>
      <c r="I37" s="180"/>
      <c r="J37" s="180"/>
      <c r="K37" s="183"/>
      <c r="L37" s="183"/>
      <c r="M37" s="177">
        <f t="shared" si="0"/>
        <v>0</v>
      </c>
      <c r="N37" s="178">
        <f t="shared" si="1"/>
        <v>0</v>
      </c>
      <c r="O37" s="182"/>
    </row>
    <row r="38" spans="2:15">
      <c r="B38" s="179"/>
      <c r="C38" s="180"/>
      <c r="D38" s="180"/>
      <c r="E38" s="180"/>
      <c r="F38" s="180"/>
      <c r="G38" s="177">
        <f>Tabla6[[#This Row],[Valor Individual]]*Tabla6[[#This Row],[Participaciones]]</f>
        <v>0</v>
      </c>
      <c r="H38" s="182"/>
      <c r="I38" s="180"/>
      <c r="J38" s="180"/>
      <c r="K38" s="183"/>
      <c r="L38" s="183"/>
      <c r="M38" s="177">
        <f t="shared" si="0"/>
        <v>0</v>
      </c>
      <c r="N38" s="178">
        <f t="shared" si="1"/>
        <v>0</v>
      </c>
      <c r="O38" s="182"/>
    </row>
    <row r="39" spans="2:15">
      <c r="B39" s="179"/>
      <c r="C39" s="180"/>
      <c r="D39" s="180"/>
      <c r="E39" s="180"/>
      <c r="F39" s="180"/>
      <c r="G39" s="177">
        <f>Tabla6[[#This Row],[Valor Individual]]*Tabla6[[#This Row],[Participaciones]]</f>
        <v>0</v>
      </c>
      <c r="H39" s="182"/>
      <c r="I39" s="180"/>
      <c r="J39" s="180"/>
      <c r="K39" s="183"/>
      <c r="L39" s="183"/>
      <c r="M39" s="177">
        <f t="shared" si="0"/>
        <v>0</v>
      </c>
      <c r="N39" s="178">
        <f t="shared" si="1"/>
        <v>0</v>
      </c>
      <c r="O39" s="182"/>
    </row>
    <row r="40" spans="2:15">
      <c r="B40" s="179"/>
      <c r="C40" s="180"/>
      <c r="D40" s="180"/>
      <c r="E40" s="180"/>
      <c r="F40" s="180"/>
      <c r="G40" s="177">
        <f>Tabla6[[#This Row],[Valor Individual]]*Tabla6[[#This Row],[Participaciones]]</f>
        <v>0</v>
      </c>
      <c r="H40" s="182"/>
      <c r="I40" s="180"/>
      <c r="J40" s="180"/>
      <c r="K40" s="183"/>
      <c r="L40" s="183"/>
      <c r="M40" s="177">
        <f t="shared" si="0"/>
        <v>0</v>
      </c>
      <c r="N40" s="178">
        <f t="shared" si="1"/>
        <v>0</v>
      </c>
      <c r="O40" s="182"/>
    </row>
    <row r="41" spans="2:15">
      <c r="B41" s="179"/>
      <c r="C41" s="180"/>
      <c r="D41" s="180"/>
      <c r="E41" s="180"/>
      <c r="F41" s="180"/>
      <c r="G41" s="177">
        <f>Tabla6[[#This Row],[Valor Individual]]*Tabla6[[#This Row],[Participaciones]]</f>
        <v>0</v>
      </c>
      <c r="H41" s="182"/>
      <c r="I41" s="180"/>
      <c r="J41" s="180"/>
      <c r="K41" s="183"/>
      <c r="L41" s="183"/>
      <c r="M41" s="177">
        <f t="shared" si="0"/>
        <v>0</v>
      </c>
      <c r="N41" s="178">
        <f t="shared" si="1"/>
        <v>0</v>
      </c>
      <c r="O41" s="182"/>
    </row>
    <row r="42" spans="2:15">
      <c r="B42" s="179"/>
      <c r="C42" s="180"/>
      <c r="D42" s="180"/>
      <c r="E42" s="180"/>
      <c r="F42" s="180"/>
      <c r="G42" s="177">
        <f>Tabla6[[#This Row],[Valor Individual]]*Tabla6[[#This Row],[Participaciones]]</f>
        <v>0</v>
      </c>
      <c r="H42" s="182"/>
      <c r="I42" s="180"/>
      <c r="J42" s="180"/>
      <c r="K42" s="183"/>
      <c r="L42" s="183"/>
      <c r="M42" s="177">
        <f t="shared" si="0"/>
        <v>0</v>
      </c>
      <c r="N42" s="178">
        <f t="shared" si="1"/>
        <v>0</v>
      </c>
      <c r="O42" s="182"/>
    </row>
    <row r="43" spans="2:15">
      <c r="B43" s="179"/>
      <c r="C43" s="180"/>
      <c r="D43" s="180"/>
      <c r="E43" s="180"/>
      <c r="F43" s="180"/>
      <c r="G43" s="177">
        <f>Tabla6[[#This Row],[Valor Individual]]*Tabla6[[#This Row],[Participaciones]]</f>
        <v>0</v>
      </c>
      <c r="H43" s="182"/>
      <c r="I43" s="180"/>
      <c r="J43" s="180"/>
      <c r="K43" s="183"/>
      <c r="L43" s="183"/>
      <c r="M43" s="177">
        <f t="shared" si="0"/>
        <v>0</v>
      </c>
      <c r="N43" s="178">
        <f t="shared" si="1"/>
        <v>0</v>
      </c>
      <c r="O43" s="182"/>
    </row>
    <row r="44" spans="2:15">
      <c r="B44" s="179"/>
      <c r="C44" s="180"/>
      <c r="D44" s="180"/>
      <c r="E44" s="180"/>
      <c r="F44" s="180"/>
      <c r="G44" s="177">
        <f>Tabla6[[#This Row],[Valor Individual]]*Tabla6[[#This Row],[Participaciones]]</f>
        <v>0</v>
      </c>
      <c r="H44" s="182"/>
      <c r="I44" s="180"/>
      <c r="J44" s="180"/>
      <c r="K44" s="183"/>
      <c r="L44" s="183"/>
      <c r="M44" s="177">
        <f t="shared" si="0"/>
        <v>0</v>
      </c>
      <c r="N44" s="178">
        <f t="shared" si="1"/>
        <v>0</v>
      </c>
      <c r="O44" s="182"/>
    </row>
    <row r="45" spans="2:15">
      <c r="B45" s="179"/>
      <c r="C45" s="180"/>
      <c r="D45" s="180"/>
      <c r="E45" s="180"/>
      <c r="F45" s="180"/>
      <c r="G45" s="177">
        <f>Tabla6[[#This Row],[Valor Individual]]*Tabla6[[#This Row],[Participaciones]]</f>
        <v>0</v>
      </c>
      <c r="H45" s="182"/>
      <c r="I45" s="180"/>
      <c r="J45" s="180"/>
      <c r="K45" s="183"/>
      <c r="L45" s="183"/>
      <c r="M45" s="177">
        <f t="shared" si="0"/>
        <v>0</v>
      </c>
      <c r="N45" s="178">
        <f t="shared" si="1"/>
        <v>0</v>
      </c>
      <c r="O45" s="182"/>
    </row>
    <row r="46" spans="2:15">
      <c r="B46" s="179"/>
      <c r="C46" s="180"/>
      <c r="D46" s="180"/>
      <c r="E46" s="180"/>
      <c r="F46" s="180"/>
      <c r="G46" s="177">
        <f>Tabla6[[#This Row],[Valor Individual]]*Tabla6[[#This Row],[Participaciones]]</f>
        <v>0</v>
      </c>
      <c r="H46" s="182"/>
      <c r="I46" s="180"/>
      <c r="J46" s="180"/>
      <c r="K46" s="183"/>
      <c r="L46" s="183"/>
      <c r="M46" s="177">
        <f t="shared" si="0"/>
        <v>0</v>
      </c>
      <c r="N46" s="178">
        <f t="shared" si="1"/>
        <v>0</v>
      </c>
      <c r="O46" s="182"/>
    </row>
    <row r="47" spans="2:15">
      <c r="B47" s="179"/>
      <c r="C47" s="180"/>
      <c r="D47" s="180"/>
      <c r="E47" s="180"/>
      <c r="F47" s="180"/>
      <c r="G47" s="177">
        <f>Tabla6[[#This Row],[Valor Individual]]*Tabla6[[#This Row],[Participaciones]]</f>
        <v>0</v>
      </c>
      <c r="H47" s="182"/>
      <c r="I47" s="180"/>
      <c r="J47" s="180"/>
      <c r="K47" s="183"/>
      <c r="L47" s="183"/>
      <c r="M47" s="177">
        <f t="shared" si="0"/>
        <v>0</v>
      </c>
      <c r="N47" s="178">
        <f t="shared" si="1"/>
        <v>0</v>
      </c>
      <c r="O47" s="182"/>
    </row>
    <row r="48" spans="2:15">
      <c r="B48" s="179"/>
      <c r="C48" s="180"/>
      <c r="D48" s="180"/>
      <c r="E48" s="180"/>
      <c r="F48" s="180"/>
      <c r="G48" s="177">
        <f>Tabla6[[#This Row],[Valor Individual]]*Tabla6[[#This Row],[Participaciones]]</f>
        <v>0</v>
      </c>
      <c r="H48" s="182"/>
      <c r="I48" s="180"/>
      <c r="J48" s="180"/>
      <c r="K48" s="183"/>
      <c r="L48" s="183"/>
      <c r="M48" s="177">
        <f t="shared" si="0"/>
        <v>0</v>
      </c>
      <c r="N48" s="178">
        <f t="shared" si="1"/>
        <v>0</v>
      </c>
      <c r="O48" s="182"/>
    </row>
    <row r="49" spans="2:15">
      <c r="B49" s="179"/>
      <c r="C49" s="180"/>
      <c r="D49" s="180"/>
      <c r="E49" s="180"/>
      <c r="F49" s="180"/>
      <c r="G49" s="177">
        <f>Tabla6[[#This Row],[Valor Individual]]*Tabla6[[#This Row],[Participaciones]]</f>
        <v>0</v>
      </c>
      <c r="H49" s="182"/>
      <c r="I49" s="180"/>
      <c r="J49" s="180"/>
      <c r="K49" s="183"/>
      <c r="L49" s="183"/>
      <c r="M49" s="177">
        <f t="shared" si="0"/>
        <v>0</v>
      </c>
      <c r="N49" s="178">
        <f t="shared" si="1"/>
        <v>0</v>
      </c>
      <c r="O49" s="182"/>
    </row>
    <row r="50" spans="2:15">
      <c r="B50" s="179"/>
      <c r="C50" s="180"/>
      <c r="D50" s="180"/>
      <c r="E50" s="180"/>
      <c r="F50" s="180"/>
      <c r="G50" s="177">
        <f>Tabla6[[#This Row],[Valor Individual]]*Tabla6[[#This Row],[Participaciones]]</f>
        <v>0</v>
      </c>
      <c r="H50" s="182"/>
      <c r="I50" s="180"/>
      <c r="J50" s="180"/>
      <c r="K50" s="183"/>
      <c r="L50" s="183"/>
      <c r="M50" s="177">
        <f t="shared" si="0"/>
        <v>0</v>
      </c>
      <c r="N50" s="178">
        <f t="shared" si="1"/>
        <v>0</v>
      </c>
      <c r="O50" s="182"/>
    </row>
    <row r="51" spans="2:15">
      <c r="B51" s="179"/>
      <c r="C51" s="180"/>
      <c r="D51" s="180"/>
      <c r="E51" s="180"/>
      <c r="F51" s="180"/>
      <c r="G51" s="177">
        <f>Tabla6[[#This Row],[Valor Individual]]*Tabla6[[#This Row],[Participaciones]]</f>
        <v>0</v>
      </c>
      <c r="H51" s="182"/>
      <c r="I51" s="180"/>
      <c r="J51" s="180"/>
      <c r="K51" s="183"/>
      <c r="L51" s="183"/>
      <c r="M51" s="177">
        <f t="shared" si="0"/>
        <v>0</v>
      </c>
      <c r="N51" s="178">
        <f t="shared" si="1"/>
        <v>0</v>
      </c>
      <c r="O51" s="182"/>
    </row>
    <row r="52" spans="2:15">
      <c r="B52" s="179"/>
      <c r="C52" s="180"/>
      <c r="D52" s="180"/>
      <c r="E52" s="180"/>
      <c r="F52" s="180"/>
      <c r="G52" s="177">
        <f>Tabla6[[#This Row],[Valor Individual]]*Tabla6[[#This Row],[Participaciones]]</f>
        <v>0</v>
      </c>
      <c r="H52" s="182"/>
      <c r="I52" s="180"/>
      <c r="J52" s="180"/>
      <c r="K52" s="183"/>
      <c r="L52" s="183"/>
      <c r="M52" s="177">
        <f t="shared" si="0"/>
        <v>0</v>
      </c>
      <c r="N52" s="178">
        <f t="shared" si="1"/>
        <v>0</v>
      </c>
      <c r="O52" s="182"/>
    </row>
    <row r="53" spans="2:15">
      <c r="B53" s="179"/>
      <c r="C53" s="180"/>
      <c r="D53" s="180"/>
      <c r="E53" s="180"/>
      <c r="F53" s="180"/>
      <c r="G53" s="177">
        <f>Tabla6[[#This Row],[Valor Individual]]*Tabla6[[#This Row],[Participaciones]]</f>
        <v>0</v>
      </c>
      <c r="H53" s="182"/>
      <c r="I53" s="180"/>
      <c r="J53" s="180"/>
      <c r="K53" s="183"/>
      <c r="L53" s="183"/>
      <c r="M53" s="177">
        <f t="shared" si="0"/>
        <v>0</v>
      </c>
      <c r="N53" s="178">
        <f t="shared" si="1"/>
        <v>0</v>
      </c>
      <c r="O53" s="182"/>
    </row>
    <row r="54" spans="2:15">
      <c r="B54" s="179"/>
      <c r="C54" s="180"/>
      <c r="D54" s="180"/>
      <c r="E54" s="180"/>
      <c r="F54" s="180"/>
      <c r="G54" s="177">
        <f>Tabla6[[#This Row],[Valor Individual]]*Tabla6[[#This Row],[Participaciones]]</f>
        <v>0</v>
      </c>
      <c r="H54" s="182"/>
      <c r="I54" s="180"/>
      <c r="J54" s="180"/>
      <c r="K54" s="183"/>
      <c r="L54" s="183"/>
      <c r="M54" s="177">
        <f t="shared" si="0"/>
        <v>0</v>
      </c>
      <c r="N54" s="178">
        <f t="shared" si="1"/>
        <v>0</v>
      </c>
      <c r="O54" s="182"/>
    </row>
    <row r="55" spans="2:15">
      <c r="B55" s="179"/>
      <c r="C55" s="180"/>
      <c r="D55" s="180"/>
      <c r="E55" s="180"/>
      <c r="F55" s="180"/>
      <c r="G55" s="177">
        <f>Tabla6[[#This Row],[Valor Individual]]*Tabla6[[#This Row],[Participaciones]]</f>
        <v>0</v>
      </c>
      <c r="H55" s="182"/>
      <c r="I55" s="180"/>
      <c r="J55" s="180"/>
      <c r="K55" s="183"/>
      <c r="L55" s="183"/>
      <c r="M55" s="177">
        <f t="shared" si="0"/>
        <v>0</v>
      </c>
      <c r="N55" s="178">
        <f t="shared" si="1"/>
        <v>0</v>
      </c>
      <c r="O55" s="182"/>
    </row>
    <row r="56" spans="2:15">
      <c r="B56" s="179"/>
      <c r="C56" s="180"/>
      <c r="D56" s="180"/>
      <c r="E56" s="180"/>
      <c r="F56" s="180"/>
      <c r="G56" s="177">
        <f>Tabla6[[#This Row],[Valor Individual]]*Tabla6[[#This Row],[Participaciones]]</f>
        <v>0</v>
      </c>
      <c r="H56" s="182"/>
      <c r="I56" s="180"/>
      <c r="J56" s="180"/>
      <c r="K56" s="183"/>
      <c r="L56" s="183"/>
      <c r="M56" s="177">
        <f t="shared" si="0"/>
        <v>0</v>
      </c>
      <c r="N56" s="178">
        <f t="shared" si="1"/>
        <v>0</v>
      </c>
      <c r="O56" s="182"/>
    </row>
    <row r="57" spans="2:15">
      <c r="B57" s="179"/>
      <c r="C57" s="180"/>
      <c r="D57" s="180"/>
      <c r="E57" s="180"/>
      <c r="F57" s="180"/>
      <c r="G57" s="177">
        <f>Tabla6[[#This Row],[Valor Individual]]*Tabla6[[#This Row],[Participaciones]]</f>
        <v>0</v>
      </c>
      <c r="H57" s="182"/>
      <c r="I57" s="180"/>
      <c r="J57" s="180"/>
      <c r="K57" s="183"/>
      <c r="L57" s="183"/>
      <c r="M57" s="177">
        <f t="shared" si="0"/>
        <v>0</v>
      </c>
      <c r="N57" s="178">
        <f t="shared" si="1"/>
        <v>0</v>
      </c>
      <c r="O57" s="182"/>
    </row>
    <row r="58" spans="2:15">
      <c r="B58" s="179"/>
      <c r="C58" s="180"/>
      <c r="D58" s="180"/>
      <c r="E58" s="180"/>
      <c r="F58" s="180"/>
      <c r="G58" s="177">
        <f>Tabla6[[#This Row],[Valor Individual]]*Tabla6[[#This Row],[Participaciones]]</f>
        <v>0</v>
      </c>
      <c r="H58" s="182"/>
      <c r="I58" s="180"/>
      <c r="J58" s="180"/>
      <c r="K58" s="183"/>
      <c r="L58" s="183"/>
      <c r="M58" s="177">
        <f t="shared" si="0"/>
        <v>0</v>
      </c>
      <c r="N58" s="178">
        <f t="shared" si="1"/>
        <v>0</v>
      </c>
      <c r="O58" s="182"/>
    </row>
    <row r="59" spans="2:15">
      <c r="B59" s="179"/>
      <c r="C59" s="180"/>
      <c r="D59" s="180"/>
      <c r="E59" s="180"/>
      <c r="F59" s="180"/>
      <c r="G59" s="177">
        <f>Tabla6[[#This Row],[Valor Individual]]*Tabla6[[#This Row],[Participaciones]]</f>
        <v>0</v>
      </c>
      <c r="H59" s="182"/>
      <c r="I59" s="180"/>
      <c r="J59" s="180"/>
      <c r="K59" s="183"/>
      <c r="L59" s="183"/>
      <c r="M59" s="177">
        <f t="shared" si="0"/>
        <v>0</v>
      </c>
      <c r="N59" s="178">
        <f t="shared" si="1"/>
        <v>0</v>
      </c>
      <c r="O59" s="182"/>
    </row>
    <row r="60" spans="2:15">
      <c r="B60" s="179"/>
      <c r="C60" s="180"/>
      <c r="D60" s="180"/>
      <c r="E60" s="180"/>
      <c r="F60" s="180"/>
      <c r="G60" s="177">
        <f>Tabla6[[#This Row],[Valor Individual]]*Tabla6[[#This Row],[Participaciones]]</f>
        <v>0</v>
      </c>
      <c r="H60" s="182"/>
      <c r="I60" s="180"/>
      <c r="J60" s="180"/>
      <c r="K60" s="183"/>
      <c r="L60" s="183"/>
      <c r="M60" s="177">
        <f t="shared" si="0"/>
        <v>0</v>
      </c>
      <c r="N60" s="178">
        <f t="shared" si="1"/>
        <v>0</v>
      </c>
      <c r="O60" s="182"/>
    </row>
    <row r="62" spans="2:15">
      <c r="H62" s="35"/>
    </row>
    <row r="63" spans="2:15">
      <c r="H63" s="35"/>
    </row>
  </sheetData>
  <sheetProtection sheet="1" objects="1" scenarios="1"/>
  <mergeCells count="1">
    <mergeCell ref="H3:K5"/>
  </mergeCells>
  <conditionalFormatting sqref="N14:N60">
    <cfRule type="expression" dxfId="3" priority="1">
      <formula>MONTH(N14)=MONTH(TODAY())</formula>
    </cfRule>
  </conditionalFormatting>
  <dataValidations count="3">
    <dataValidation type="list" allowBlank="1" showInputMessage="1" showErrorMessage="1" sqref="L14:L60" xr:uid="{611CE52C-6A53-479D-A189-CA8D0EE08B69}">
      <formula1>"Si,No"</formula1>
    </dataValidation>
    <dataValidation type="list" allowBlank="1" showInputMessage="1" showErrorMessage="1" sqref="D14:D60" xr:uid="{A97AFF96-FFB0-4C2A-BA63-AD73A1A8D107}">
      <formula1>"Bajo,Medio,Alto"</formula1>
    </dataValidation>
    <dataValidation type="list" allowBlank="1" showInputMessage="1" showErrorMessage="1" sqref="C14:C60" xr:uid="{92C9F82F-232B-4546-ADE4-941F8D6A0FE4}">
      <formula1>$Q$2:$Q$13</formula1>
    </dataValidation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Bienvenid@</vt:lpstr>
      <vt:lpstr>Presupuesto</vt:lpstr>
      <vt:lpstr>Presupuesto Vs Real</vt:lpstr>
      <vt:lpstr>Fondos de Ahorro</vt:lpstr>
      <vt:lpstr>Registro de Facturas</vt:lpstr>
      <vt:lpstr>Gastos Hormiga</vt:lpstr>
      <vt:lpstr>Gestor de Deudas</vt:lpstr>
      <vt:lpstr>Negocios</vt:lpstr>
      <vt:lpstr>Inversiones</vt:lpstr>
      <vt:lpstr>Simulador</vt:lpstr>
      <vt:lpstr>Simulador IC</vt:lpstr>
      <vt:lpstr>Resumen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Hernan</cp:lastModifiedBy>
  <dcterms:created xsi:type="dcterms:W3CDTF">2019-09-14T05:06:01Z</dcterms:created>
  <dcterms:modified xsi:type="dcterms:W3CDTF">2023-08-17T01:23:01Z</dcterms:modified>
</cp:coreProperties>
</file>